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Ejecución Presupuestaria\Septiembre\"/>
    </mc:Choice>
  </mc:AlternateContent>
  <xr:revisionPtr revIDLastSave="0" documentId="8_{76CC180B-A9CD-48D2-BDD8-6DE805743812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Seprtiembre 20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9" l="1"/>
  <c r="N90" i="9"/>
  <c r="M90" i="9"/>
  <c r="L90" i="9"/>
  <c r="K90" i="9"/>
  <c r="J90" i="9"/>
  <c r="I90" i="9"/>
  <c r="H90" i="9"/>
  <c r="G90" i="9"/>
  <c r="F90" i="9"/>
  <c r="E90" i="9"/>
  <c r="D90" i="9"/>
  <c r="C90" i="9"/>
  <c r="O90" i="9" s="1"/>
  <c r="O89" i="9"/>
  <c r="O88" i="9"/>
  <c r="N87" i="9"/>
  <c r="M87" i="9"/>
  <c r="L87" i="9"/>
  <c r="K87" i="9"/>
  <c r="J87" i="9"/>
  <c r="I87" i="9"/>
  <c r="H87" i="9"/>
  <c r="G87" i="9"/>
  <c r="F87" i="9"/>
  <c r="E87" i="9"/>
  <c r="D87" i="9"/>
  <c r="C87" i="9"/>
  <c r="O87" i="9" s="1"/>
  <c r="O86" i="9"/>
  <c r="O85" i="9"/>
  <c r="N84" i="9"/>
  <c r="N92" i="9" s="1"/>
  <c r="M84" i="9"/>
  <c r="M92" i="9" s="1"/>
  <c r="L84" i="9"/>
  <c r="L92" i="9" s="1"/>
  <c r="K84" i="9"/>
  <c r="K92" i="9" s="1"/>
  <c r="J84" i="9"/>
  <c r="J92" i="9" s="1"/>
  <c r="I84" i="9"/>
  <c r="I92" i="9" s="1"/>
  <c r="H84" i="9"/>
  <c r="H92" i="9" s="1"/>
  <c r="G84" i="9"/>
  <c r="G92" i="9" s="1"/>
  <c r="F84" i="9"/>
  <c r="F92" i="9" s="1"/>
  <c r="E84" i="9"/>
  <c r="E92" i="9" s="1"/>
  <c r="D84" i="9"/>
  <c r="D92" i="9" s="1"/>
  <c r="C84" i="9"/>
  <c r="C92" i="9" s="1"/>
  <c r="O80" i="9"/>
  <c r="O79" i="9"/>
  <c r="O78" i="9"/>
  <c r="O77" i="9"/>
  <c r="N76" i="9"/>
  <c r="M76" i="9"/>
  <c r="L76" i="9"/>
  <c r="J76" i="9"/>
  <c r="I76" i="9"/>
  <c r="H76" i="9"/>
  <c r="G76" i="9"/>
  <c r="O76" i="9" s="1"/>
  <c r="D76" i="9"/>
  <c r="C76" i="9"/>
  <c r="O75" i="9"/>
  <c r="O74" i="9"/>
  <c r="O73" i="9"/>
  <c r="O72" i="9"/>
  <c r="O71" i="9"/>
  <c r="N70" i="9"/>
  <c r="M70" i="9"/>
  <c r="L70" i="9"/>
  <c r="J70" i="9"/>
  <c r="I70" i="9"/>
  <c r="H70" i="9"/>
  <c r="G70" i="9"/>
  <c r="O70" i="9" s="1"/>
  <c r="D70" i="9"/>
  <c r="C70" i="9"/>
  <c r="O69" i="9"/>
  <c r="O68" i="9"/>
  <c r="O67" i="9"/>
  <c r="O66" i="9"/>
  <c r="N65" i="9"/>
  <c r="M65" i="9"/>
  <c r="L65" i="9"/>
  <c r="J65" i="9"/>
  <c r="I65" i="9"/>
  <c r="H65" i="9"/>
  <c r="G65" i="9"/>
  <c r="D65" i="9"/>
  <c r="C65" i="9"/>
  <c r="O65" i="9" s="1"/>
  <c r="O64" i="9"/>
  <c r="O63" i="9"/>
  <c r="O62" i="9"/>
  <c r="O61" i="9"/>
  <c r="O60" i="9"/>
  <c r="O59" i="9"/>
  <c r="O58" i="9"/>
  <c r="O57" i="9"/>
  <c r="O56" i="9"/>
  <c r="O55" i="9"/>
  <c r="O54" i="9"/>
  <c r="N53" i="9"/>
  <c r="M53" i="9"/>
  <c r="M81" i="9" s="1"/>
  <c r="M94" i="9" s="1"/>
  <c r="L53" i="9"/>
  <c r="L81" i="9" s="1"/>
  <c r="L94" i="9" s="1"/>
  <c r="K81" i="9"/>
  <c r="K94" i="9" s="1"/>
  <c r="J53" i="9"/>
  <c r="I53" i="9"/>
  <c r="H53" i="9"/>
  <c r="H81" i="9" s="1"/>
  <c r="H94" i="9" s="1"/>
  <c r="G53" i="9"/>
  <c r="F53" i="9"/>
  <c r="E53" i="9"/>
  <c r="E81" i="9" s="1"/>
  <c r="E94" i="9" s="1"/>
  <c r="D53" i="9"/>
  <c r="D81" i="9" s="1"/>
  <c r="C53" i="9"/>
  <c r="O53" i="9" s="1"/>
  <c r="O52" i="9"/>
  <c r="O51" i="9"/>
  <c r="O50" i="9"/>
  <c r="O49" i="9"/>
  <c r="O48" i="9"/>
  <c r="O47" i="9"/>
  <c r="O46" i="9"/>
  <c r="I45" i="9"/>
  <c r="H45" i="9"/>
  <c r="G45" i="9"/>
  <c r="F45" i="9"/>
  <c r="E45" i="9"/>
  <c r="D45" i="9"/>
  <c r="C45" i="9"/>
  <c r="O45" i="9" s="1"/>
  <c r="O44" i="9"/>
  <c r="O43" i="9"/>
  <c r="I42" i="9"/>
  <c r="I35" i="9" s="1"/>
  <c r="O41" i="9"/>
  <c r="O40" i="9"/>
  <c r="O39" i="9"/>
  <c r="O38" i="9"/>
  <c r="O37" i="9"/>
  <c r="O36" i="9"/>
  <c r="N35" i="9"/>
  <c r="N81" i="9" s="1"/>
  <c r="N94" i="9" s="1"/>
  <c r="M35" i="9"/>
  <c r="L35" i="9"/>
  <c r="J35" i="9"/>
  <c r="J81" i="9" s="1"/>
  <c r="J94" i="9" s="1"/>
  <c r="H35" i="9"/>
  <c r="G35" i="9"/>
  <c r="F35" i="9"/>
  <c r="E35" i="9"/>
  <c r="D35" i="9"/>
  <c r="C35" i="9"/>
  <c r="O34" i="9"/>
  <c r="D34" i="9"/>
  <c r="O33" i="9"/>
  <c r="O32" i="9"/>
  <c r="O31" i="9"/>
  <c r="O30" i="9"/>
  <c r="O29" i="9"/>
  <c r="O28" i="9"/>
  <c r="O27" i="9"/>
  <c r="O26" i="9"/>
  <c r="N25" i="9"/>
  <c r="M25" i="9"/>
  <c r="L25" i="9"/>
  <c r="J25" i="9"/>
  <c r="I25" i="9"/>
  <c r="H25" i="9"/>
  <c r="G25" i="9"/>
  <c r="F25" i="9"/>
  <c r="E25" i="9"/>
  <c r="D25" i="9"/>
  <c r="C25" i="9"/>
  <c r="O25" i="9" s="1"/>
  <c r="O24" i="9"/>
  <c r="I23" i="9"/>
  <c r="H23" i="9"/>
  <c r="G23" i="9"/>
  <c r="F23" i="9"/>
  <c r="F15" i="9" s="1"/>
  <c r="O22" i="9"/>
  <c r="O21" i="9"/>
  <c r="O20" i="9"/>
  <c r="O19" i="9"/>
  <c r="O18" i="9"/>
  <c r="O17" i="9"/>
  <c r="O16" i="9"/>
  <c r="N15" i="9"/>
  <c r="M15" i="9"/>
  <c r="L15" i="9"/>
  <c r="J15" i="9"/>
  <c r="I15" i="9"/>
  <c r="H15" i="9"/>
  <c r="G15" i="9"/>
  <c r="E15" i="9"/>
  <c r="D15" i="9"/>
  <c r="C15" i="9"/>
  <c r="J14" i="9"/>
  <c r="I14" i="9"/>
  <c r="H14" i="9"/>
  <c r="G14" i="9"/>
  <c r="F14" i="9"/>
  <c r="E14" i="9"/>
  <c r="C14" i="9"/>
  <c r="O14" i="9" s="1"/>
  <c r="O13" i="9"/>
  <c r="O12" i="9"/>
  <c r="O11" i="9"/>
  <c r="J10" i="9"/>
  <c r="I10" i="9"/>
  <c r="H10" i="9"/>
  <c r="G10" i="9"/>
  <c r="G9" i="9" s="1"/>
  <c r="F10" i="9"/>
  <c r="E10" i="9"/>
  <c r="D10" i="9"/>
  <c r="C10" i="9"/>
  <c r="C9" i="9" s="1"/>
  <c r="O9" i="9" s="1"/>
  <c r="N9" i="9"/>
  <c r="M9" i="9"/>
  <c r="L9" i="9"/>
  <c r="J9" i="9"/>
  <c r="I9" i="9"/>
  <c r="H9" i="9"/>
  <c r="F9" i="9"/>
  <c r="E9" i="9"/>
  <c r="D9" i="9"/>
  <c r="G81" i="9" l="1"/>
  <c r="G94" i="9" s="1"/>
  <c r="O15" i="9"/>
  <c r="F81" i="9"/>
  <c r="F94" i="9" s="1"/>
  <c r="D94" i="9"/>
  <c r="O35" i="9"/>
  <c r="I81" i="9"/>
  <c r="I94" i="9" s="1"/>
  <c r="O10" i="9"/>
  <c r="O42" i="9"/>
  <c r="C81" i="9"/>
  <c r="C94" i="9" s="1"/>
  <c r="O84" i="9"/>
  <c r="O92" i="9" s="1"/>
  <c r="O23" i="9"/>
  <c r="O81" i="9" l="1"/>
  <c r="O94" i="9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<sst xmlns="http://schemas.openxmlformats.org/spreadsheetml/2006/main" count="110" uniqueCount="110">
  <si>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</si>
  <si>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</si>
  <si>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</si>
  <si>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</si>
  <si>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</si>
  <si>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</si>
  <si>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</si>
  <si>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</si>
  <si>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</si>
  <si>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</si>
  <si>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</si>
  <si>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</si>
  <si>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</si>
  <si>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</si>
  <si>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</si>
  <si>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</si>
  <si>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</si>
  <si>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</si>
  <si>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</si>
  <si>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</si>
  <si>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</si>
  <si>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</si>
  <si>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</si>
  <si>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</si>
  <si>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</si>
  <si>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</si>
  <si>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</si>
  <si>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</si>
  <si>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</si>
  <si>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</si>
  <si>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</si>
  <si>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</si>
  <si>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</si>
  <si>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</si>
  <si>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</si>
  <si>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</si>
  <si>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</si>
  <si>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</si>
  <si>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</si>
  <si>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</si>
  <si>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</si>
  <si>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</si>
  <si>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</si>
  <si>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</si>
  <si>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</si>
  <si>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</si>
  <si>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</si>
  <si>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</si>
  <si>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</si>
  <si>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</si>
  <si>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</si>
  <si>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</si>
  <si>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</si>
  <si>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</si>
  <si>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</si>
  <si>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</si>
  <si>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</si>
  <si>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</si>
  <si>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</si>
  <si>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</si>
  <si>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</si>
  <si>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</si>
  <si>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</si>
  <si>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</si>
  <si>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</si>
  <si>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</si>
  <si>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</si>
  <si>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</si>
  <si>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</si>
  <si>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</si>
  <si>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</si>
  <si>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</si>
  <si>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</si>
  <si>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</si>
  <si>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</si>
  <si>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</si>
  <si>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</si>
  <si>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</si>
  <si>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</si>
  <si>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</si>
  <si>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</si>
  <si>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</si>
  <si>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</si>
  <si>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</si>
  <si>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</si>
  <si>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</si>
  <si>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</si>
  <si>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</si>
  <si>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</si>
  <si>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</si>
  <si>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</si>
  <si>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</si>
  <si>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</si>
  <si>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</si>
  <si>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</si>
  <si>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</si>
  <si>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</si>
  <si>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</si>
  <si>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</si>
  <si>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</si>
  <si>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</si>
  <si>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</si>
  <si>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</si>
  <si>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</si>
  <si>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</si>
  <si>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</si>
  <si>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</si>
  <si>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</si>
  <si>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>Año 2025</t>
  </si>
  <si>
    <t xml:space="preserve">                                              Encargado Div.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</si>
</sst>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164" fontId="2" fillId="0" borderId="4" xfId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164" fontId="2" fillId="0" borderId="9" xfId="2" applyNumberFormat="1" applyFont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164" fontId="2" fillId="0" borderId="4" xfId="2" applyNumberFormat="1" applyFon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2" fontId="2" fillId="0" borderId="4" xfId="0" applyNumberFormat="1" applyFont="1" applyBorder="1" applyAlignment="1">
      <alignment horizontal="right" vertical="justify" wrapText="1"/>
    </xf>
    <xf numFmtId="2" fontId="0" fillId="0" borderId="6" xfId="0" applyNumberForma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49" fontId="8" fillId="0" borderId="6" xfId="0" applyNumberFormat="1" applyFont="1" applyBorder="1" applyAlignment="1">
      <alignment horizontal="left" wrapText="1" indent="4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1419225</xdr:colOff>
      <xdr:row>6</xdr:row>
      <xdr:rowOff>3175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1EE73B3B-14DB-48D8-9CB1-6C7391EB3C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866775</xdr:colOff>
      <xdr:row>6</xdr:row>
      <xdr:rowOff>3175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69F5737C-0DF9-4B8F-A577-A4C3C2F0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F5B2AE1-1C78-4951-A43E-C7B388C0C766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106</xdr:row>
      <xdr:rowOff>100012</xdr:rowOff>
    </xdr:from>
    <xdr:to>
      <xdr:col>5</xdr:col>
      <xdr:colOff>690562</xdr:colOff>
      <xdr:row>106</xdr:row>
      <xdr:rowOff>100013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A08A3FB-9687-412B-B9B3-95A9EE5FB623}"/>
            </a:ext>
          </a:extLst>
        </xdr:cNvPr>
        <xdr:cNvCxnSpPr/>
      </xdr:nvCxnSpPr>
      <xdr:spPr>
        <a:xfrm flipV="1">
          <a:off x="7467600" y="22733793"/>
          <a:ext cx="32004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1000125</xdr:colOff>
      <xdr:row>99</xdr:row>
      <xdr:rowOff>47625</xdr:rowOff>
    </xdr:from>
    <xdr:to>
      <xdr:col>14</xdr:col>
      <xdr:colOff>845344</xdr:colOff>
      <xdr:row>99</xdr:row>
      <xdr:rowOff>59531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56A3CE0-BECE-44F3-9276-12DF87DE6C2F}"/>
            </a:ext>
          </a:extLst>
        </xdr:cNvPr>
        <xdr:cNvCxnSpPr/>
      </xdr:nvCxnSpPr>
      <xdr:spPr>
        <a:xfrm>
          <a:off x="14192250" y="21717000"/>
          <a:ext cx="4017169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6BA7-309F-4D0A-85E8-C42E2B0CB818}">
  <sheetPr>
    <tabColor rgb="FF000099"/>
  </sheetPr>
  <dimension ref="A1:R114"/>
  <sheetViews>
    <sheetView showGridLines="0" tabSelected="1" topLeftCell="B1" zoomScale="70" zoomScaleNormal="70" workbookViewId="0">
      <selection activeCell="O94" sqref="O94"/>
    </sheetView>
  </sheetViews>
  <sheetFormatPr baseColWidth="10" defaultColWidth="9.109375" defaultRowHeight="14.4" x14ac:dyDescent="0.3"/>
  <cols>
    <col min="1" max="1" width="1.33203125" hidden="1" customWidth="1"/>
    <col min="2" max="2" width="89.109375" customWidth="1"/>
    <col min="3" max="3" width="19.6640625" bestFit="1" customWidth="1"/>
    <col min="4" max="7" width="20.88671875" customWidth="1"/>
    <col min="8" max="10" width="20.88671875" style="3" customWidth="1"/>
    <col min="11" max="11" width="18.6640625" style="3" customWidth="1"/>
    <col min="12" max="13" width="18.6640625" style="3" hidden="1" customWidth="1"/>
    <col min="14" max="14" width="18.88671875" style="3" hidden="1" customWidth="1"/>
    <col min="15" max="15" width="19.88671875" style="3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66"/>
    </row>
    <row r="2" spans="2:17" ht="20.399999999999999" x14ac:dyDescent="0.35">
      <c r="B2" s="103" t="s">
        <v>108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67"/>
    </row>
    <row r="3" spans="2:17" ht="20.399999999999999" x14ac:dyDescent="0.35"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68"/>
    </row>
    <row r="4" spans="2:17" ht="20.399999999999999" x14ac:dyDescent="0.35">
      <c r="B4" s="104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68"/>
    </row>
    <row r="5" spans="2:17" x14ac:dyDescent="0.3">
      <c r="B5" s="99"/>
      <c r="C5" s="99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4692459.4400000004</v>
      </c>
      <c r="D9" s="13">
        <f t="shared" ref="D9:N9" si="0">SUM(D10:D14)</f>
        <v>4692560.05</v>
      </c>
      <c r="E9" s="89">
        <f t="shared" si="0"/>
        <v>4639748.66</v>
      </c>
      <c r="F9" s="13">
        <f t="shared" si="0"/>
        <v>5201496.1000000006</v>
      </c>
      <c r="G9" s="13">
        <f t="shared" si="0"/>
        <v>7702558.79</v>
      </c>
      <c r="H9" s="14">
        <f t="shared" si="0"/>
        <v>5347721.38</v>
      </c>
      <c r="I9" s="14">
        <f t="shared" si="0"/>
        <v>4546850.79</v>
      </c>
      <c r="J9" s="14">
        <f t="shared" si="0"/>
        <v>4536970.16</v>
      </c>
      <c r="K9" s="14">
        <v>4701723.82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5">
        <f>SUM(C9:N9)</f>
        <v>46062089.190000005</v>
      </c>
      <c r="P9" s="70"/>
      <c r="Q9" s="16"/>
    </row>
    <row r="10" spans="2:17" ht="17.25" customHeight="1" x14ac:dyDescent="0.3">
      <c r="B10" s="18" t="s">
        <v>13</v>
      </c>
      <c r="C10" s="59">
        <f>2723000+1064000</f>
        <v>3787000</v>
      </c>
      <c r="D10" s="59">
        <f>2728000+1034000</f>
        <v>3762000</v>
      </c>
      <c r="E10" s="24">
        <f>2747612.37+969000</f>
        <v>3716612.37</v>
      </c>
      <c r="F10" s="19">
        <f>2904109.83+969000</f>
        <v>3873109.83</v>
      </c>
      <c r="G10" s="19">
        <f>2782910.01+969000</f>
        <v>3751910.01</v>
      </c>
      <c r="H10" s="20">
        <f>3086412.55+854000</f>
        <v>3940412.55</v>
      </c>
      <c r="I10" s="20">
        <f>2768000+864000</f>
        <v>3632000</v>
      </c>
      <c r="J10" s="20">
        <f>2763000+864000</f>
        <v>3627000</v>
      </c>
      <c r="K10" s="20">
        <v>3740064.14</v>
      </c>
      <c r="L10" s="20"/>
      <c r="M10" s="20"/>
      <c r="N10" s="20"/>
      <c r="O10" s="21">
        <f>SUM(C10:N10)</f>
        <v>33830108.899999999</v>
      </c>
      <c r="P10" s="3"/>
      <c r="Q10" s="3"/>
    </row>
    <row r="11" spans="2:17" ht="17.25" customHeight="1" x14ac:dyDescent="0.3">
      <c r="B11" s="18" t="s">
        <v>14</v>
      </c>
      <c r="C11" s="59">
        <v>337000</v>
      </c>
      <c r="D11" s="19">
        <v>337000</v>
      </c>
      <c r="E11" s="24">
        <v>337000</v>
      </c>
      <c r="F11" s="19">
        <v>762000</v>
      </c>
      <c r="G11" s="19">
        <v>3363750</v>
      </c>
      <c r="H11" s="20">
        <v>824083.34</v>
      </c>
      <c r="I11" s="20">
        <v>332000</v>
      </c>
      <c r="J11" s="20">
        <v>332000</v>
      </c>
      <c r="K11" s="20">
        <v>374009.68</v>
      </c>
      <c r="L11" s="20"/>
      <c r="M11" s="20"/>
      <c r="N11" s="20"/>
      <c r="O11" s="21">
        <f t="shared" ref="O11:O21" si="1">SUM(C11:N11)</f>
        <v>6998843.0199999996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19">
        <v>28621.599999999999</v>
      </c>
      <c r="E12" s="24">
        <v>31272.84</v>
      </c>
      <c r="F12" s="19">
        <v>25357.99</v>
      </c>
      <c r="G12" s="19">
        <v>33638.5</v>
      </c>
      <c r="H12" s="20">
        <v>36534.400000000001</v>
      </c>
      <c r="I12" s="20">
        <v>34630.699999999997</v>
      </c>
      <c r="J12" s="20">
        <v>30478.26</v>
      </c>
      <c r="K12" s="20">
        <v>35571.1</v>
      </c>
      <c r="L12" s="20"/>
      <c r="M12" s="20"/>
      <c r="N12" s="20"/>
      <c r="O12" s="21">
        <f t="shared" si="1"/>
        <v>256105.39000000004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90">
        <v>0</v>
      </c>
      <c r="F13" s="22">
        <v>0</v>
      </c>
      <c r="G13" s="22">
        <v>0</v>
      </c>
      <c r="H13" s="23">
        <v>0</v>
      </c>
      <c r="I13" s="23">
        <v>0</v>
      </c>
      <c r="J13" s="23">
        <v>0</v>
      </c>
      <c r="K13" s="23">
        <v>0</v>
      </c>
      <c r="L13" s="23"/>
      <c r="M13" s="23"/>
      <c r="N13" s="23"/>
      <c r="O13" s="21">
        <f t="shared" si="1"/>
        <v>0</v>
      </c>
      <c r="P13" s="71"/>
      <c r="Q13" s="3"/>
    </row>
    <row r="14" spans="2:17" ht="17.25" customHeight="1" x14ac:dyDescent="0.3">
      <c r="B14" s="18" t="s">
        <v>17</v>
      </c>
      <c r="C14" s="59">
        <f>407649.78+160809.66</f>
        <v>568459.44000000006</v>
      </c>
      <c r="D14" s="59">
        <v>564938.44999999995</v>
      </c>
      <c r="E14" s="24">
        <f>408385.79+146477.66</f>
        <v>554863.44999999995</v>
      </c>
      <c r="F14" s="24">
        <f>394113.41+146914.87</f>
        <v>541028.28</v>
      </c>
      <c r="G14" s="24">
        <f>406345.41+146914.87</f>
        <v>553260.28</v>
      </c>
      <c r="H14" s="23">
        <f>417048.41+129642.68</f>
        <v>546691.09</v>
      </c>
      <c r="I14" s="23">
        <f>417048.41+131171.68</f>
        <v>548220.09</v>
      </c>
      <c r="J14" s="23">
        <f>416320.22+131171.68</f>
        <v>547491.89999999991</v>
      </c>
      <c r="K14" s="23">
        <v>552078.89999999991</v>
      </c>
      <c r="L14" s="23"/>
      <c r="M14" s="23"/>
      <c r="N14" s="23"/>
      <c r="O14" s="21">
        <f t="shared" si="1"/>
        <v>4977031.8800000008</v>
      </c>
      <c r="P14" s="3"/>
      <c r="Q14" s="3"/>
    </row>
    <row r="15" spans="2:17" s="17" customFormat="1" ht="17.25" customHeight="1" x14ac:dyDescent="0.3">
      <c r="B15" s="26" t="s">
        <v>18</v>
      </c>
      <c r="C15" s="27">
        <f>SUM(C16:C24)</f>
        <v>1445935.92</v>
      </c>
      <c r="D15" s="27">
        <f t="shared" ref="D15:N15" si="2">SUM(D16:D24)</f>
        <v>2087007.23</v>
      </c>
      <c r="E15" s="91">
        <f t="shared" si="2"/>
        <v>2274801.4600000004</v>
      </c>
      <c r="F15" s="27">
        <f t="shared" si="2"/>
        <v>2403761.7400000002</v>
      </c>
      <c r="G15" s="27">
        <f t="shared" si="2"/>
        <v>1245695.75</v>
      </c>
      <c r="H15" s="28">
        <f t="shared" si="2"/>
        <v>2183847.35</v>
      </c>
      <c r="I15" s="28">
        <f t="shared" si="2"/>
        <v>2868465.3</v>
      </c>
      <c r="J15" s="28">
        <f t="shared" si="2"/>
        <v>6779179.6800000006</v>
      </c>
      <c r="K15" s="28">
        <v>1976503.52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9">
        <f>SUM(C15:N15)</f>
        <v>23265197.949999999</v>
      </c>
      <c r="P15" s="70"/>
      <c r="Q15" s="48"/>
    </row>
    <row r="16" spans="2:17" ht="17.25" customHeight="1" x14ac:dyDescent="0.3">
      <c r="B16" s="18" t="s">
        <v>19</v>
      </c>
      <c r="C16" s="59">
        <v>251667.16</v>
      </c>
      <c r="D16" s="30">
        <v>252862.87</v>
      </c>
      <c r="E16" s="24">
        <v>257301.55</v>
      </c>
      <c r="F16" s="19">
        <v>258085.48</v>
      </c>
      <c r="G16" s="19">
        <v>255780.41</v>
      </c>
      <c r="H16" s="20">
        <v>266034.64</v>
      </c>
      <c r="I16" s="20">
        <v>260714.3</v>
      </c>
      <c r="J16" s="20">
        <v>261551.85</v>
      </c>
      <c r="K16" s="20">
        <v>266047.32</v>
      </c>
      <c r="L16" s="20"/>
      <c r="M16" s="20"/>
      <c r="N16" s="20"/>
      <c r="O16" s="21">
        <f t="shared" si="1"/>
        <v>2330045.58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2">
        <v>0</v>
      </c>
      <c r="E17" s="22">
        <v>0</v>
      </c>
      <c r="F17" s="22">
        <v>0</v>
      </c>
      <c r="G17" s="30">
        <v>26744.02</v>
      </c>
      <c r="H17" s="21">
        <v>890.02</v>
      </c>
      <c r="I17" s="20">
        <v>0</v>
      </c>
      <c r="J17" s="20">
        <v>21666.639999999999</v>
      </c>
      <c r="K17" s="20">
        <v>7440.89</v>
      </c>
      <c r="L17" s="20"/>
      <c r="M17" s="20"/>
      <c r="N17" s="20"/>
      <c r="O17" s="21">
        <f t="shared" si="1"/>
        <v>56741.57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30">
        <v>26000</v>
      </c>
      <c r="E18" s="24">
        <v>35150</v>
      </c>
      <c r="F18" s="19">
        <v>30300</v>
      </c>
      <c r="G18" s="19">
        <v>86359.52</v>
      </c>
      <c r="H18" s="20">
        <v>187354.6</v>
      </c>
      <c r="I18" s="20">
        <v>0</v>
      </c>
      <c r="J18" s="20">
        <v>49207.5</v>
      </c>
      <c r="K18" s="20">
        <v>36595</v>
      </c>
      <c r="L18" s="20"/>
      <c r="M18" s="20"/>
      <c r="N18" s="20"/>
      <c r="O18" s="21">
        <f t="shared" si="1"/>
        <v>450966.62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2">
        <v>0</v>
      </c>
      <c r="F19" s="22">
        <v>0</v>
      </c>
      <c r="G19" s="30">
        <v>71918.759999999995</v>
      </c>
      <c r="H19" s="21">
        <v>4568</v>
      </c>
      <c r="I19" s="20">
        <v>61222.67</v>
      </c>
      <c r="J19" s="20">
        <v>0</v>
      </c>
      <c r="K19" s="20">
        <v>3829.75</v>
      </c>
      <c r="L19" s="20"/>
      <c r="M19" s="20"/>
      <c r="N19" s="20"/>
      <c r="O19" s="21">
        <f t="shared" si="1"/>
        <v>141539.18</v>
      </c>
      <c r="P19" s="71"/>
    </row>
    <row r="20" spans="2:17" ht="17.25" customHeight="1" x14ac:dyDescent="0.3">
      <c r="B20" s="18" t="s">
        <v>23</v>
      </c>
      <c r="C20" s="59">
        <v>1049062.32</v>
      </c>
      <c r="D20" s="30">
        <v>1059660.94</v>
      </c>
      <c r="E20" s="32">
        <v>1067590.33</v>
      </c>
      <c r="F20" s="30">
        <v>1119874.53</v>
      </c>
      <c r="G20" s="19">
        <v>53103.58</v>
      </c>
      <c r="H20" s="23">
        <v>85265.64</v>
      </c>
      <c r="I20" s="20">
        <v>85265.64</v>
      </c>
      <c r="J20" s="20">
        <v>359719.28</v>
      </c>
      <c r="K20" s="20">
        <v>86189.64</v>
      </c>
      <c r="L20" s="20"/>
      <c r="M20" s="20"/>
      <c r="N20" s="20"/>
      <c r="O20" s="21">
        <f t="shared" si="1"/>
        <v>4965731.8999999994</v>
      </c>
      <c r="Q20" s="71"/>
    </row>
    <row r="21" spans="2:17" ht="17.25" customHeight="1" x14ac:dyDescent="0.3">
      <c r="B21" s="18" t="s">
        <v>24</v>
      </c>
      <c r="C21" s="59">
        <v>145206.44</v>
      </c>
      <c r="D21" s="30">
        <v>144405.12</v>
      </c>
      <c r="E21" s="24">
        <v>145161.28</v>
      </c>
      <c r="F21" s="19">
        <v>143221.48000000001</v>
      </c>
      <c r="G21" s="19">
        <v>142800.54999999999</v>
      </c>
      <c r="H21" s="20">
        <v>511956.43</v>
      </c>
      <c r="I21" s="20">
        <v>301321.53999999998</v>
      </c>
      <c r="J21" s="20">
        <v>143732.29</v>
      </c>
      <c r="K21" s="20">
        <v>6012.43</v>
      </c>
      <c r="L21" s="20"/>
      <c r="M21" s="20"/>
      <c r="N21" s="20"/>
      <c r="O21" s="21">
        <f t="shared" si="1"/>
        <v>1683817.5599999998</v>
      </c>
      <c r="P21" s="71"/>
    </row>
    <row r="22" spans="2:17" ht="34.5" customHeight="1" x14ac:dyDescent="0.3">
      <c r="B22" s="18" t="s">
        <v>25</v>
      </c>
      <c r="C22" s="22">
        <v>0</v>
      </c>
      <c r="D22" s="30">
        <v>15634.17</v>
      </c>
      <c r="E22" s="32">
        <v>22538</v>
      </c>
      <c r="F22" s="30">
        <v>5900</v>
      </c>
      <c r="G22" s="30">
        <v>7930</v>
      </c>
      <c r="H22" s="21">
        <v>186053.5</v>
      </c>
      <c r="I22" s="20">
        <v>10856</v>
      </c>
      <c r="J22" s="20">
        <v>75148.13</v>
      </c>
      <c r="K22" s="20">
        <v>4850</v>
      </c>
      <c r="L22" s="20"/>
      <c r="M22" s="20"/>
      <c r="N22" s="20"/>
      <c r="O22" s="21">
        <f>SUM(C22:N22)</f>
        <v>328909.8</v>
      </c>
      <c r="P22" s="71"/>
    </row>
    <row r="23" spans="2:17" ht="17.25" customHeight="1" x14ac:dyDescent="0.3">
      <c r="B23" s="18" t="s">
        <v>26</v>
      </c>
      <c r="C23" s="22">
        <v>0</v>
      </c>
      <c r="D23" s="30">
        <v>320541.27</v>
      </c>
      <c r="E23" s="32">
        <v>494157.6</v>
      </c>
      <c r="F23" s="30">
        <f>300365.5+247078.8</f>
        <v>547444.30000000005</v>
      </c>
      <c r="G23" s="30">
        <f>69598.83+236217.2</f>
        <v>305816.03000000003</v>
      </c>
      <c r="H23" s="21">
        <f>262371.37+237360.4</f>
        <v>499731.77</v>
      </c>
      <c r="I23" s="20">
        <f>1245048.34+478543.6</f>
        <v>1723591.94</v>
      </c>
      <c r="J23" s="20">
        <v>5666728.4000000004</v>
      </c>
      <c r="K23" s="20">
        <v>1130779.18</v>
      </c>
      <c r="L23" s="20"/>
      <c r="M23" s="20"/>
      <c r="N23" s="20"/>
      <c r="O23" s="21">
        <f t="shared" ref="O23" si="3">SUM(C23:N23)</f>
        <v>10688790.49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30">
        <v>267902.86</v>
      </c>
      <c r="E24" s="32">
        <v>252902.7</v>
      </c>
      <c r="F24" s="30">
        <v>298935.95</v>
      </c>
      <c r="G24" s="30">
        <v>295242.88</v>
      </c>
      <c r="H24" s="21">
        <v>441992.75</v>
      </c>
      <c r="I24" s="20">
        <v>425493.21</v>
      </c>
      <c r="J24" s="20">
        <v>201425.59</v>
      </c>
      <c r="K24" s="20">
        <v>434759.31</v>
      </c>
      <c r="L24" s="20"/>
      <c r="M24" s="20"/>
      <c r="N24" s="20"/>
      <c r="O24" s="21">
        <f>SUM(C24:N24)</f>
        <v>2618655.25</v>
      </c>
      <c r="P24" s="71"/>
    </row>
    <row r="25" spans="2:17" s="17" customFormat="1" ht="17.25" customHeight="1" x14ac:dyDescent="0.3">
      <c r="B25" s="26" t="s">
        <v>28</v>
      </c>
      <c r="C25" s="65">
        <f t="shared" ref="C25:N25" si="4">SUM(C26:C34)</f>
        <v>78470.47</v>
      </c>
      <c r="D25" s="82">
        <f t="shared" si="4"/>
        <v>1234428.5560000001</v>
      </c>
      <c r="E25" s="87">
        <f t="shared" si="4"/>
        <v>105529.76999999999</v>
      </c>
      <c r="F25" s="87">
        <f t="shared" si="4"/>
        <v>1195922.21</v>
      </c>
      <c r="G25" s="87">
        <f t="shared" si="4"/>
        <v>130597.63999999998</v>
      </c>
      <c r="H25" s="88">
        <f t="shared" si="4"/>
        <v>67833.240000000005</v>
      </c>
      <c r="I25" s="28">
        <f t="shared" si="4"/>
        <v>1149693.8600000001</v>
      </c>
      <c r="J25" s="28">
        <f t="shared" si="4"/>
        <v>53947.12</v>
      </c>
      <c r="K25" s="28">
        <v>30663.47</v>
      </c>
      <c r="L25" s="28">
        <f t="shared" si="4"/>
        <v>0</v>
      </c>
      <c r="M25" s="28">
        <f t="shared" si="4"/>
        <v>0</v>
      </c>
      <c r="N25" s="28">
        <f t="shared" si="4"/>
        <v>0</v>
      </c>
      <c r="O25" s="29">
        <f>SUM(C25:N25)</f>
        <v>4047086.3360000006</v>
      </c>
      <c r="P25" s="70"/>
    </row>
    <row r="26" spans="2:17" ht="17.25" customHeight="1" x14ac:dyDescent="0.3">
      <c r="B26" s="18" t="s">
        <v>29</v>
      </c>
      <c r="C26" s="22">
        <v>0</v>
      </c>
      <c r="D26" s="30">
        <v>24318.723999999998</v>
      </c>
      <c r="E26" s="32">
        <v>41714.99</v>
      </c>
      <c r="F26" s="22">
        <v>0</v>
      </c>
      <c r="G26" s="30">
        <v>58534.78</v>
      </c>
      <c r="H26" s="21">
        <v>46580.69</v>
      </c>
      <c r="I26" s="20">
        <v>25172</v>
      </c>
      <c r="J26" s="20">
        <v>0</v>
      </c>
      <c r="K26" s="20">
        <v>14107.96</v>
      </c>
      <c r="L26" s="20"/>
      <c r="M26" s="20"/>
      <c r="N26" s="20"/>
      <c r="O26" s="21">
        <f>SUM(C26:N26)</f>
        <v>210429.144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90">
        <v>0</v>
      </c>
      <c r="F27" s="22">
        <v>0</v>
      </c>
      <c r="G27" s="22">
        <v>3540</v>
      </c>
      <c r="H27" s="23">
        <v>0</v>
      </c>
      <c r="I27" s="23">
        <v>0</v>
      </c>
      <c r="J27" s="23">
        <v>4248</v>
      </c>
      <c r="K27" s="23">
        <v>0</v>
      </c>
      <c r="L27" s="23"/>
      <c r="M27" s="23"/>
      <c r="N27" s="23"/>
      <c r="O27" s="21">
        <f t="shared" ref="O27:O33" si="5">SUM(C27:N27)</f>
        <v>7788</v>
      </c>
      <c r="P27" s="71"/>
    </row>
    <row r="28" spans="2:17" ht="17.25" customHeight="1" x14ac:dyDescent="0.3">
      <c r="B28" s="18" t="s">
        <v>31</v>
      </c>
      <c r="C28" s="22">
        <v>0</v>
      </c>
      <c r="D28" s="30">
        <v>42590.784</v>
      </c>
      <c r="E28" s="90">
        <v>0</v>
      </c>
      <c r="F28" s="30">
        <v>25564.29</v>
      </c>
      <c r="G28" s="30">
        <v>11100.26</v>
      </c>
      <c r="H28" s="21">
        <v>0</v>
      </c>
      <c r="I28" s="21">
        <v>21268.58</v>
      </c>
      <c r="J28" s="21">
        <v>5550.13</v>
      </c>
      <c r="K28" s="21">
        <v>2500</v>
      </c>
      <c r="L28" s="21"/>
      <c r="M28" s="21"/>
      <c r="N28" s="21"/>
      <c r="O28" s="21">
        <f t="shared" si="5"/>
        <v>108574.04399999999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90">
        <v>0</v>
      </c>
      <c r="F29" s="22">
        <v>0</v>
      </c>
      <c r="G29" s="22">
        <v>0</v>
      </c>
      <c r="H29" s="23">
        <v>0</v>
      </c>
      <c r="I29" s="23">
        <v>0</v>
      </c>
      <c r="J29" s="23">
        <v>0</v>
      </c>
      <c r="K29" s="23">
        <v>0</v>
      </c>
      <c r="L29" s="23"/>
      <c r="M29" s="23"/>
      <c r="N29" s="23"/>
      <c r="O29" s="21">
        <f>SUM(C29:N29)</f>
        <v>0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32">
        <v>55124.88</v>
      </c>
      <c r="F30" s="22">
        <v>0</v>
      </c>
      <c r="G30" s="22">
        <v>0</v>
      </c>
      <c r="H30" s="23">
        <v>0</v>
      </c>
      <c r="I30" s="23">
        <v>0</v>
      </c>
      <c r="J30" s="23">
        <v>17700</v>
      </c>
      <c r="K30" s="23">
        <v>0</v>
      </c>
      <c r="L30" s="23"/>
      <c r="M30" s="23"/>
      <c r="N30" s="23"/>
      <c r="O30" s="21">
        <f t="shared" si="5"/>
        <v>72824.88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90">
        <v>0</v>
      </c>
      <c r="F31" s="22">
        <v>0</v>
      </c>
      <c r="G31" s="22">
        <v>0</v>
      </c>
      <c r="H31" s="23">
        <v>0</v>
      </c>
      <c r="I31" s="23">
        <v>0</v>
      </c>
      <c r="J31" s="23">
        <v>0</v>
      </c>
      <c r="K31" s="23">
        <v>0</v>
      </c>
      <c r="L31" s="23"/>
      <c r="M31" s="23"/>
      <c r="N31" s="23"/>
      <c r="O31" s="21">
        <f t="shared" si="5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30">
        <v>1052610.1640000001</v>
      </c>
      <c r="E32" s="90">
        <v>0</v>
      </c>
      <c r="F32" s="32">
        <v>1052610.1599999999</v>
      </c>
      <c r="G32" s="22">
        <v>0</v>
      </c>
      <c r="H32" s="33">
        <v>1355.75</v>
      </c>
      <c r="I32" s="33">
        <v>1053915.24</v>
      </c>
      <c r="J32" s="33">
        <v>0</v>
      </c>
      <c r="K32" s="33">
        <v>0</v>
      </c>
      <c r="L32" s="33"/>
      <c r="M32" s="33"/>
      <c r="N32" s="33"/>
      <c r="O32" s="21">
        <f t="shared" si="5"/>
        <v>3160491.3140000002</v>
      </c>
      <c r="P32" s="71"/>
    </row>
    <row r="33" spans="2:17" ht="17.25" customHeight="1" x14ac:dyDescent="0.3">
      <c r="B33" s="35" t="s">
        <v>36</v>
      </c>
      <c r="C33" s="22">
        <v>0</v>
      </c>
      <c r="D33" s="22">
        <v>0</v>
      </c>
      <c r="E33" s="90">
        <v>0</v>
      </c>
      <c r="F33" s="22">
        <v>0</v>
      </c>
      <c r="G33" s="22">
        <v>0</v>
      </c>
      <c r="H33" s="23">
        <v>0</v>
      </c>
      <c r="I33" s="23">
        <v>0</v>
      </c>
      <c r="J33" s="23">
        <v>0</v>
      </c>
      <c r="K33" s="23">
        <v>0</v>
      </c>
      <c r="L33" s="23"/>
      <c r="M33" s="23"/>
      <c r="N33" s="23"/>
      <c r="O33" s="21">
        <f t="shared" si="5"/>
        <v>0</v>
      </c>
      <c r="P33" s="71"/>
    </row>
    <row r="34" spans="2:17" ht="17.25" customHeight="1" x14ac:dyDescent="0.3">
      <c r="B34" s="18" t="s">
        <v>37</v>
      </c>
      <c r="C34" s="30">
        <v>78470.47</v>
      </c>
      <c r="D34" s="30">
        <f>114908.884</f>
        <v>114908.88400000001</v>
      </c>
      <c r="E34" s="32">
        <v>8689.9</v>
      </c>
      <c r="F34" s="32">
        <v>117747.76</v>
      </c>
      <c r="G34" s="32">
        <v>57422.6</v>
      </c>
      <c r="H34" s="33">
        <v>19896.8</v>
      </c>
      <c r="I34" s="33">
        <v>49338.04</v>
      </c>
      <c r="J34" s="33">
        <v>26448.99</v>
      </c>
      <c r="K34" s="33">
        <v>14055.51</v>
      </c>
      <c r="L34" s="33"/>
      <c r="M34" s="33"/>
      <c r="N34" s="33"/>
      <c r="O34" s="21">
        <f>SUM(C34:N34)</f>
        <v>486978.95399999991</v>
      </c>
      <c r="P34" s="71"/>
    </row>
    <row r="35" spans="2:17" s="17" customFormat="1" ht="17.25" customHeight="1" x14ac:dyDescent="0.3">
      <c r="B35" s="26" t="s">
        <v>38</v>
      </c>
      <c r="C35" s="34">
        <f t="shared" ref="C35:N35" si="6">SUM(C36:C44)</f>
        <v>0</v>
      </c>
      <c r="D35" s="27">
        <f t="shared" si="6"/>
        <v>65019.75</v>
      </c>
      <c r="E35" s="91">
        <f t="shared" si="6"/>
        <v>382771.73</v>
      </c>
      <c r="F35" s="34">
        <f t="shared" si="6"/>
        <v>0</v>
      </c>
      <c r="G35" s="34">
        <f t="shared" si="6"/>
        <v>0</v>
      </c>
      <c r="H35" s="36">
        <f t="shared" si="6"/>
        <v>0</v>
      </c>
      <c r="I35" s="36">
        <f t="shared" si="6"/>
        <v>278160.98</v>
      </c>
      <c r="J35" s="36">
        <f t="shared" si="6"/>
        <v>0</v>
      </c>
      <c r="K35" s="36">
        <v>0</v>
      </c>
      <c r="L35" s="36">
        <f t="shared" si="6"/>
        <v>0</v>
      </c>
      <c r="M35" s="36">
        <f t="shared" si="6"/>
        <v>0</v>
      </c>
      <c r="N35" s="36">
        <f t="shared" si="6"/>
        <v>0</v>
      </c>
      <c r="O35" s="29">
        <f>SUM(C35:N35)</f>
        <v>725952.46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90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>
        <v>0</v>
      </c>
      <c r="L36" s="23"/>
      <c r="M36" s="23"/>
      <c r="N36" s="23"/>
      <c r="O36" s="23">
        <f>SUM(C36:N36)</f>
        <v>0</v>
      </c>
      <c r="P36" s="72"/>
    </row>
    <row r="37" spans="2:17" s="37" customFormat="1" ht="17.25" customHeight="1" x14ac:dyDescent="0.3">
      <c r="B37" s="18" t="s">
        <v>40</v>
      </c>
      <c r="C37" s="22">
        <v>0</v>
      </c>
      <c r="D37" s="22">
        <v>0</v>
      </c>
      <c r="E37" s="90">
        <v>0</v>
      </c>
      <c r="F37" s="22">
        <v>0</v>
      </c>
      <c r="G37" s="22">
        <v>0</v>
      </c>
      <c r="H37" s="23">
        <v>0</v>
      </c>
      <c r="I37" s="23">
        <v>0</v>
      </c>
      <c r="J37" s="23">
        <v>0</v>
      </c>
      <c r="K37" s="23">
        <v>0</v>
      </c>
      <c r="L37" s="23"/>
      <c r="M37" s="23"/>
      <c r="N37" s="23"/>
      <c r="O37" s="23">
        <f t="shared" ref="O37:O41" si="7">SUM(C37:N37)</f>
        <v>0</v>
      </c>
      <c r="P37" s="72"/>
    </row>
    <row r="38" spans="2:17" s="37" customFormat="1" ht="17.25" customHeight="1" x14ac:dyDescent="0.3">
      <c r="B38" s="18" t="s">
        <v>41</v>
      </c>
      <c r="C38" s="22">
        <v>0</v>
      </c>
      <c r="D38" s="22">
        <v>0</v>
      </c>
      <c r="E38" s="90">
        <v>0</v>
      </c>
      <c r="F38" s="22">
        <v>0</v>
      </c>
      <c r="G38" s="22">
        <v>0</v>
      </c>
      <c r="H38" s="23">
        <v>0</v>
      </c>
      <c r="I38" s="23">
        <v>0</v>
      </c>
      <c r="J38" s="23">
        <v>0</v>
      </c>
      <c r="K38" s="23">
        <v>0</v>
      </c>
      <c r="L38" s="23"/>
      <c r="M38" s="23"/>
      <c r="N38" s="23"/>
      <c r="O38" s="23">
        <f t="shared" si="7"/>
        <v>0</v>
      </c>
      <c r="P38" s="72"/>
    </row>
    <row r="39" spans="2:17" s="37" customFormat="1" ht="17.25" customHeight="1" x14ac:dyDescent="0.3">
      <c r="B39" s="18" t="s">
        <v>42</v>
      </c>
      <c r="C39" s="22">
        <v>0</v>
      </c>
      <c r="D39" s="22">
        <v>0</v>
      </c>
      <c r="E39" s="90">
        <v>0</v>
      </c>
      <c r="F39" s="22">
        <v>0</v>
      </c>
      <c r="G39" s="22">
        <v>0</v>
      </c>
      <c r="H39" s="23">
        <v>0</v>
      </c>
      <c r="I39" s="23">
        <v>0</v>
      </c>
      <c r="J39" s="23">
        <v>0</v>
      </c>
      <c r="K39" s="23">
        <v>0</v>
      </c>
      <c r="L39" s="23"/>
      <c r="M39" s="23"/>
      <c r="N39" s="23"/>
      <c r="O39" s="23">
        <f t="shared" si="7"/>
        <v>0</v>
      </c>
      <c r="P39" s="72"/>
    </row>
    <row r="40" spans="2:17" s="37" customFormat="1" ht="17.25" customHeight="1" x14ac:dyDescent="0.3">
      <c r="B40" s="18" t="s">
        <v>43</v>
      </c>
      <c r="C40" s="22">
        <v>0</v>
      </c>
      <c r="D40" s="22">
        <v>0</v>
      </c>
      <c r="E40" s="90">
        <v>0</v>
      </c>
      <c r="F40" s="22">
        <v>0</v>
      </c>
      <c r="G40" s="22">
        <v>0</v>
      </c>
      <c r="H40" s="23">
        <v>0</v>
      </c>
      <c r="I40" s="23">
        <v>0</v>
      </c>
      <c r="J40" s="23">
        <v>0</v>
      </c>
      <c r="K40" s="23">
        <v>0</v>
      </c>
      <c r="L40" s="23"/>
      <c r="M40" s="23"/>
      <c r="N40" s="23"/>
      <c r="O40" s="23">
        <f t="shared" si="7"/>
        <v>0</v>
      </c>
      <c r="P40" s="72"/>
    </row>
    <row r="41" spans="2:17" s="37" customFormat="1" ht="17.25" customHeight="1" x14ac:dyDescent="0.3">
      <c r="B41" s="35" t="s">
        <v>44</v>
      </c>
      <c r="C41" s="22">
        <v>0</v>
      </c>
      <c r="D41" s="22">
        <v>0</v>
      </c>
      <c r="E41" s="90">
        <v>0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3">
        <v>0</v>
      </c>
      <c r="L41" s="23"/>
      <c r="M41" s="23"/>
      <c r="N41" s="23"/>
      <c r="O41" s="23">
        <f t="shared" si="7"/>
        <v>0</v>
      </c>
      <c r="P41" s="72"/>
    </row>
    <row r="42" spans="2:17" ht="17.25" customHeight="1" x14ac:dyDescent="0.3">
      <c r="B42" s="35" t="s">
        <v>45</v>
      </c>
      <c r="C42" s="22">
        <v>0</v>
      </c>
      <c r="D42" s="23">
        <v>65019.75</v>
      </c>
      <c r="E42" s="92">
        <v>382771.73</v>
      </c>
      <c r="F42" s="23">
        <v>0</v>
      </c>
      <c r="G42" s="23">
        <v>0</v>
      </c>
      <c r="H42" s="23">
        <v>0</v>
      </c>
      <c r="I42" s="23">
        <f>127197.71+150963.27</f>
        <v>278160.98</v>
      </c>
      <c r="J42" s="23">
        <v>0</v>
      </c>
      <c r="K42" s="23">
        <v>0</v>
      </c>
      <c r="L42" s="23"/>
      <c r="M42" s="23"/>
      <c r="N42" s="23"/>
      <c r="O42" s="23">
        <f>SUM(C42:N42)</f>
        <v>725952.46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90">
        <v>0</v>
      </c>
      <c r="F43" s="22">
        <v>0</v>
      </c>
      <c r="G43" s="22">
        <v>0</v>
      </c>
      <c r="H43" s="23">
        <v>0</v>
      </c>
      <c r="I43" s="23">
        <v>0</v>
      </c>
      <c r="J43" s="23">
        <v>0</v>
      </c>
      <c r="K43" s="23">
        <v>0</v>
      </c>
      <c r="L43" s="23"/>
      <c r="M43" s="23"/>
      <c r="N43" s="23"/>
      <c r="O43" s="23">
        <f t="shared" ref="O43" si="8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90">
        <v>0</v>
      </c>
      <c r="F44" s="22">
        <v>0</v>
      </c>
      <c r="G44" s="22">
        <v>0</v>
      </c>
      <c r="H44" s="23">
        <v>0</v>
      </c>
      <c r="I44" s="23">
        <v>0</v>
      </c>
      <c r="J44" s="23">
        <v>0</v>
      </c>
      <c r="K44" s="23">
        <v>0</v>
      </c>
      <c r="L44" s="23"/>
      <c r="M44" s="23"/>
      <c r="N44" s="23"/>
      <c r="O44" s="23">
        <f>SUM(C44:N44)</f>
        <v>0</v>
      </c>
      <c r="P44" s="72"/>
    </row>
    <row r="45" spans="2:17" ht="17.25" customHeight="1" x14ac:dyDescent="0.3">
      <c r="B45" s="26" t="s">
        <v>48</v>
      </c>
      <c r="C45" s="34">
        <f>SUM(C46:C52)</f>
        <v>0</v>
      </c>
      <c r="D45" s="34">
        <f t="shared" ref="D45:E45" si="9">SUM(D46:D52)</f>
        <v>0</v>
      </c>
      <c r="E45" s="93">
        <f t="shared" si="9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3"/>
    </row>
    <row r="46" spans="2:17" ht="17.25" customHeight="1" x14ac:dyDescent="0.3">
      <c r="B46" s="38" t="s">
        <v>49</v>
      </c>
      <c r="C46" s="22">
        <v>0</v>
      </c>
      <c r="D46" s="22">
        <v>0</v>
      </c>
      <c r="E46" s="90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90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0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90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90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0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90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0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90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0"/>
        <v>0</v>
      </c>
      <c r="P51" s="72"/>
    </row>
    <row r="52" spans="2:18" ht="17.25" customHeight="1" x14ac:dyDescent="0.3">
      <c r="B52" s="97" t="s">
        <v>55</v>
      </c>
      <c r="C52" s="94">
        <v>0</v>
      </c>
      <c r="D52" s="95">
        <v>0</v>
      </c>
      <c r="E52" s="94">
        <v>0</v>
      </c>
      <c r="F52" s="94">
        <v>0</v>
      </c>
      <c r="G52" s="95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39">
        <f t="shared" si="10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1">SUM(C54:C64)</f>
        <v>0</v>
      </c>
      <c r="D53" s="40">
        <f t="shared" si="11"/>
        <v>0</v>
      </c>
      <c r="E53" s="41">
        <f t="shared" si="11"/>
        <v>0</v>
      </c>
      <c r="F53" s="41">
        <f t="shared" si="11"/>
        <v>0</v>
      </c>
      <c r="G53" s="41">
        <f t="shared" si="11"/>
        <v>10336.799999999999</v>
      </c>
      <c r="H53" s="41">
        <f t="shared" si="11"/>
        <v>0</v>
      </c>
      <c r="I53" s="41">
        <f t="shared" si="11"/>
        <v>0</v>
      </c>
      <c r="J53" s="41">
        <f t="shared" si="11"/>
        <v>0</v>
      </c>
      <c r="K53" s="41">
        <v>0</v>
      </c>
      <c r="L53" s="41">
        <f t="shared" si="11"/>
        <v>0</v>
      </c>
      <c r="M53" s="41">
        <f t="shared" si="11"/>
        <v>0</v>
      </c>
      <c r="N53" s="41">
        <f t="shared" si="11"/>
        <v>0</v>
      </c>
      <c r="O53" s="15">
        <f t="shared" si="10"/>
        <v>10336.799999999999</v>
      </c>
      <c r="P53" s="70"/>
      <c r="Q53"/>
      <c r="R53"/>
    </row>
    <row r="54" spans="2:18" ht="17.25" customHeight="1" x14ac:dyDescent="0.3">
      <c r="B54" s="35" t="s">
        <v>57</v>
      </c>
      <c r="C54" s="22">
        <v>0</v>
      </c>
      <c r="D54" s="22">
        <v>0</v>
      </c>
      <c r="E54" s="22">
        <v>0</v>
      </c>
      <c r="F54" s="22">
        <v>0</v>
      </c>
      <c r="G54" s="30">
        <v>10336.799999999999</v>
      </c>
      <c r="H54" s="23">
        <v>0</v>
      </c>
      <c r="I54" s="23">
        <v>0</v>
      </c>
      <c r="J54" s="23">
        <v>0</v>
      </c>
      <c r="K54" s="23">
        <v>0</v>
      </c>
      <c r="L54" s="23"/>
      <c r="M54" s="23"/>
      <c r="N54" s="23"/>
      <c r="O54" s="21">
        <f t="shared" si="10"/>
        <v>10336.799999999999</v>
      </c>
      <c r="P54" s="71"/>
    </row>
    <row r="55" spans="2:18" ht="17.25" customHeight="1" x14ac:dyDescent="0.3">
      <c r="B55" s="35" t="s">
        <v>58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>
        <v>0</v>
      </c>
      <c r="I55" s="23">
        <v>0</v>
      </c>
      <c r="J55" s="23">
        <v>0</v>
      </c>
      <c r="K55" s="23">
        <v>0</v>
      </c>
      <c r="L55" s="23"/>
      <c r="M55" s="23"/>
      <c r="N55" s="23"/>
      <c r="O55" s="21">
        <f t="shared" si="10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3">
        <v>0</v>
      </c>
      <c r="L56" s="23"/>
      <c r="M56" s="23"/>
      <c r="N56" s="23"/>
      <c r="O56" s="21">
        <f t="shared" si="10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3">
        <v>0</v>
      </c>
      <c r="L57" s="23"/>
      <c r="M57" s="23"/>
      <c r="N57" s="23"/>
      <c r="O57" s="21">
        <f t="shared" si="10"/>
        <v>0</v>
      </c>
      <c r="P57" s="71"/>
    </row>
    <row r="58" spans="2:18" ht="17.25" customHeight="1" x14ac:dyDescent="0.3">
      <c r="B58" s="35" t="s">
        <v>61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0</v>
      </c>
      <c r="K58" s="23">
        <v>0</v>
      </c>
      <c r="L58" s="23"/>
      <c r="M58" s="23"/>
      <c r="N58" s="23"/>
      <c r="O58" s="21">
        <f t="shared" si="10"/>
        <v>0</v>
      </c>
      <c r="P58" s="71"/>
    </row>
    <row r="59" spans="2:18" ht="17.25" customHeight="1" x14ac:dyDescent="0.3">
      <c r="B59" s="35" t="s">
        <v>62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>
        <v>0</v>
      </c>
      <c r="J59" s="23">
        <v>0</v>
      </c>
      <c r="K59" s="23">
        <v>0</v>
      </c>
      <c r="L59" s="23"/>
      <c r="M59" s="23"/>
      <c r="N59" s="23"/>
      <c r="O59" s="21">
        <f t="shared" si="10"/>
        <v>0</v>
      </c>
      <c r="P59" s="71"/>
    </row>
    <row r="60" spans="2:18" ht="17.25" customHeight="1" x14ac:dyDescent="0.3">
      <c r="B60" s="35" t="s">
        <v>63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3">
        <v>0</v>
      </c>
      <c r="L60" s="23"/>
      <c r="M60" s="23"/>
      <c r="N60" s="23"/>
      <c r="O60" s="21">
        <f t="shared" si="10"/>
        <v>0</v>
      </c>
      <c r="P60" s="71"/>
    </row>
    <row r="61" spans="2:18" ht="17.25" customHeight="1" x14ac:dyDescent="0.3">
      <c r="B61" s="35" t="s">
        <v>64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3">
        <v>0</v>
      </c>
      <c r="L61" s="23"/>
      <c r="M61" s="23"/>
      <c r="N61" s="23"/>
      <c r="O61" s="21">
        <f t="shared" si="10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3">
        <v>0</v>
      </c>
      <c r="L62" s="23"/>
      <c r="M62" s="23"/>
      <c r="N62" s="23"/>
      <c r="O62" s="21">
        <f t="shared" si="10"/>
        <v>0</v>
      </c>
      <c r="P62" s="71"/>
    </row>
    <row r="63" spans="2:18" ht="17.25" customHeight="1" x14ac:dyDescent="0.3">
      <c r="B63" s="35" t="s">
        <v>66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3">
        <v>0</v>
      </c>
      <c r="L63" s="23"/>
      <c r="M63" s="23"/>
      <c r="N63" s="23"/>
      <c r="O63" s="21">
        <f t="shared" si="10"/>
        <v>0</v>
      </c>
      <c r="P63" s="71"/>
    </row>
    <row r="64" spans="2:18" ht="17.25" customHeight="1" x14ac:dyDescent="0.3">
      <c r="B64" s="18" t="s">
        <v>67</v>
      </c>
      <c r="C64" s="31">
        <v>0</v>
      </c>
      <c r="D64" s="31">
        <v>0</v>
      </c>
      <c r="E64" s="31">
        <v>0</v>
      </c>
      <c r="F64" s="31">
        <v>0</v>
      </c>
      <c r="G64" s="22">
        <v>0</v>
      </c>
      <c r="H64" s="23">
        <v>0</v>
      </c>
      <c r="I64" s="23">
        <v>0</v>
      </c>
      <c r="J64" s="23">
        <v>0</v>
      </c>
      <c r="K64" s="23">
        <v>0</v>
      </c>
      <c r="L64" s="23"/>
      <c r="M64" s="23"/>
      <c r="N64" s="23"/>
      <c r="O64" s="21">
        <f t="shared" si="10"/>
        <v>0</v>
      </c>
      <c r="P64" s="71"/>
    </row>
    <row r="65" spans="2:16" ht="17.25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2">SUM(G66:G69)</f>
        <v>0</v>
      </c>
      <c r="H65" s="36">
        <f t="shared" si="12"/>
        <v>0</v>
      </c>
      <c r="I65" s="36">
        <f t="shared" si="12"/>
        <v>0</v>
      </c>
      <c r="J65" s="36">
        <f t="shared" si="12"/>
        <v>0</v>
      </c>
      <c r="K65" s="36">
        <v>0</v>
      </c>
      <c r="L65" s="36">
        <f t="shared" si="12"/>
        <v>0</v>
      </c>
      <c r="M65" s="36">
        <f t="shared" si="12"/>
        <v>0</v>
      </c>
      <c r="N65" s="36">
        <f t="shared" si="12"/>
        <v>0</v>
      </c>
      <c r="O65" s="36">
        <f t="shared" si="10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>
        <v>0</v>
      </c>
      <c r="J66" s="23">
        <v>0</v>
      </c>
      <c r="K66" s="23">
        <v>0</v>
      </c>
      <c r="L66" s="23"/>
      <c r="M66" s="23"/>
      <c r="N66" s="23"/>
      <c r="O66" s="21">
        <f t="shared" si="10"/>
        <v>0</v>
      </c>
      <c r="P66" s="71"/>
    </row>
    <row r="67" spans="2:16" ht="17.25" customHeight="1" x14ac:dyDescent="0.3">
      <c r="B67" s="35" t="s">
        <v>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>
        <v>0</v>
      </c>
      <c r="J67" s="23">
        <v>0</v>
      </c>
      <c r="K67" s="23">
        <v>0</v>
      </c>
      <c r="L67" s="23"/>
      <c r="M67" s="23"/>
      <c r="N67" s="23"/>
      <c r="O67" s="21">
        <f t="shared" si="10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>
        <v>0</v>
      </c>
      <c r="J68" s="23">
        <v>0</v>
      </c>
      <c r="K68" s="23">
        <v>0</v>
      </c>
      <c r="L68" s="23"/>
      <c r="M68" s="23"/>
      <c r="N68" s="23"/>
      <c r="O68" s="21">
        <f t="shared" si="10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>
        <v>0</v>
      </c>
      <c r="J69" s="23">
        <v>0</v>
      </c>
      <c r="K69" s="23">
        <v>0</v>
      </c>
      <c r="L69" s="23"/>
      <c r="M69" s="23"/>
      <c r="N69" s="23"/>
      <c r="O69" s="21">
        <f t="shared" si="10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13">SUM(G71:G75)</f>
        <v>0</v>
      </c>
      <c r="H70" s="36">
        <f t="shared" si="13"/>
        <v>0</v>
      </c>
      <c r="I70" s="36">
        <f t="shared" si="13"/>
        <v>0</v>
      </c>
      <c r="J70" s="36">
        <f t="shared" si="13"/>
        <v>0</v>
      </c>
      <c r="K70" s="36">
        <v>0</v>
      </c>
      <c r="L70" s="36">
        <f t="shared" si="13"/>
        <v>0</v>
      </c>
      <c r="M70" s="36">
        <f t="shared" si="13"/>
        <v>0</v>
      </c>
      <c r="N70" s="36">
        <f t="shared" si="13"/>
        <v>0</v>
      </c>
      <c r="O70" s="36">
        <f t="shared" si="10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0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0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0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0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0"/>
        <v>0</v>
      </c>
      <c r="P75" s="71"/>
    </row>
    <row r="76" spans="2:16" ht="17.25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14">SUM(G77:G80)</f>
        <v>0</v>
      </c>
      <c r="H76" s="36">
        <f t="shared" si="14"/>
        <v>0</v>
      </c>
      <c r="I76" s="36">
        <f t="shared" si="14"/>
        <v>0</v>
      </c>
      <c r="J76" s="36">
        <f t="shared" si="14"/>
        <v>0</v>
      </c>
      <c r="K76" s="36">
        <v>0</v>
      </c>
      <c r="L76" s="36">
        <f t="shared" si="14"/>
        <v>0</v>
      </c>
      <c r="M76" s="36">
        <f t="shared" si="14"/>
        <v>0</v>
      </c>
      <c r="N76" s="36">
        <f t="shared" si="14"/>
        <v>0</v>
      </c>
      <c r="O76" s="36">
        <f t="shared" si="10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0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0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0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0"/>
        <v>0</v>
      </c>
      <c r="P80" s="72"/>
    </row>
    <row r="81" spans="2:17" ht="17.25" customHeight="1" x14ac:dyDescent="0.3">
      <c r="B81" s="44" t="s">
        <v>84</v>
      </c>
      <c r="C81" s="85">
        <f>C53+C35+C25+C15+C9</f>
        <v>6216865.8300000001</v>
      </c>
      <c r="D81" s="85">
        <f>D53+D35+D25+D15+D9</f>
        <v>8079015.5860000001</v>
      </c>
      <c r="E81" s="85">
        <f t="shared" ref="E81:N81" si="15">+E53+E35+E25+E15+E9</f>
        <v>7402851.620000001</v>
      </c>
      <c r="F81" s="85">
        <f t="shared" si="15"/>
        <v>8801180.0500000007</v>
      </c>
      <c r="G81" s="85">
        <f t="shared" si="15"/>
        <v>9089188.9800000004</v>
      </c>
      <c r="H81" s="86">
        <f t="shared" si="15"/>
        <v>7599401.9700000007</v>
      </c>
      <c r="I81" s="86">
        <f t="shared" si="15"/>
        <v>8843170.9299999997</v>
      </c>
      <c r="J81" s="86">
        <f t="shared" si="15"/>
        <v>11370096.960000001</v>
      </c>
      <c r="K81" s="86">
        <f t="shared" si="15"/>
        <v>6708890.8100000005</v>
      </c>
      <c r="L81" s="86">
        <f t="shared" si="15"/>
        <v>0</v>
      </c>
      <c r="M81" s="86">
        <f t="shared" si="15"/>
        <v>0</v>
      </c>
      <c r="N81" s="86">
        <f t="shared" si="15"/>
        <v>0</v>
      </c>
      <c r="O81" s="86">
        <f>O53+O35+O25+O15+O9+O65+O70+O76</f>
        <v>74110662.736000001</v>
      </c>
      <c r="P81" s="74"/>
    </row>
    <row r="82" spans="2:17" ht="7.5" customHeight="1" x14ac:dyDescent="0.3">
      <c r="B82" s="105" t="s">
        <v>85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7"/>
      <c r="P82" s="75"/>
    </row>
    <row r="83" spans="2:17" s="17" customFormat="1" ht="17.25" customHeight="1" x14ac:dyDescent="0.3">
      <c r="B83" s="108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10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16">SUM(D85)</f>
        <v>0</v>
      </c>
      <c r="E84" s="46">
        <f t="shared" si="16"/>
        <v>0</v>
      </c>
      <c r="F84" s="46">
        <f t="shared" si="16"/>
        <v>0</v>
      </c>
      <c r="G84" s="46">
        <f t="shared" si="16"/>
        <v>0</v>
      </c>
      <c r="H84" s="47">
        <f t="shared" si="16"/>
        <v>0</v>
      </c>
      <c r="I84" s="47">
        <f t="shared" si="16"/>
        <v>0</v>
      </c>
      <c r="J84" s="64">
        <f t="shared" si="16"/>
        <v>0</v>
      </c>
      <c r="K84" s="64">
        <f t="shared" si="16"/>
        <v>0</v>
      </c>
      <c r="L84" s="64">
        <f t="shared" si="16"/>
        <v>0</v>
      </c>
      <c r="M84" s="64">
        <f t="shared" si="16"/>
        <v>0</v>
      </c>
      <c r="N84" s="64">
        <f t="shared" si="16"/>
        <v>0</v>
      </c>
      <c r="O84" s="64">
        <f t="shared" ref="O84:O91" si="17">SUM(C84:N84)</f>
        <v>0</v>
      </c>
      <c r="P84" s="76"/>
    </row>
    <row r="85" spans="2:17" ht="17.25" customHeight="1" x14ac:dyDescent="0.3">
      <c r="B85" s="35" t="s">
        <v>87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50">
        <v>0</v>
      </c>
      <c r="I85" s="59">
        <v>0</v>
      </c>
      <c r="J85" s="59">
        <v>0</v>
      </c>
      <c r="K85" s="50">
        <v>0</v>
      </c>
      <c r="L85" s="59">
        <v>0</v>
      </c>
      <c r="M85" s="59">
        <v>0</v>
      </c>
      <c r="N85" s="50">
        <v>0</v>
      </c>
      <c r="O85" s="23">
        <f t="shared" si="17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>
        <v>0</v>
      </c>
      <c r="H86" s="50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3">
        <v>0</v>
      </c>
      <c r="O86" s="23">
        <f t="shared" si="17"/>
        <v>0</v>
      </c>
      <c r="P86" s="72"/>
    </row>
    <row r="87" spans="2:17" s="17" customFormat="1" ht="17.25" customHeight="1" x14ac:dyDescent="0.3">
      <c r="B87" s="26" t="s">
        <v>89</v>
      </c>
      <c r="C87" s="52">
        <f>SUM(C88:C89)</f>
        <v>0</v>
      </c>
      <c r="D87" s="52">
        <f t="shared" ref="D87:N87" si="18">SUM(D88)</f>
        <v>0</v>
      </c>
      <c r="E87" s="52">
        <f t="shared" si="18"/>
        <v>0</v>
      </c>
      <c r="F87" s="52">
        <f t="shared" si="18"/>
        <v>0</v>
      </c>
      <c r="G87" s="52">
        <f t="shared" si="18"/>
        <v>0</v>
      </c>
      <c r="H87" s="53">
        <f t="shared" si="18"/>
        <v>0</v>
      </c>
      <c r="I87" s="65">
        <f t="shared" si="18"/>
        <v>0</v>
      </c>
      <c r="J87" s="65">
        <f t="shared" si="18"/>
        <v>0</v>
      </c>
      <c r="K87" s="65">
        <f t="shared" si="18"/>
        <v>0</v>
      </c>
      <c r="L87" s="65">
        <f t="shared" si="18"/>
        <v>0</v>
      </c>
      <c r="M87" s="65">
        <f t="shared" si="18"/>
        <v>0</v>
      </c>
      <c r="N87" s="65">
        <f t="shared" si="18"/>
        <v>0</v>
      </c>
      <c r="O87" s="65">
        <f t="shared" si="17"/>
        <v>0</v>
      </c>
      <c r="P87" s="76"/>
    </row>
    <row r="88" spans="2:17" ht="17.25" customHeight="1" x14ac:dyDescent="0.3">
      <c r="B88" s="35" t="s">
        <v>90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50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0">
        <v>0</v>
      </c>
      <c r="O88" s="23">
        <f t="shared" si="17"/>
        <v>0</v>
      </c>
      <c r="P88" s="72"/>
    </row>
    <row r="89" spans="2:17" ht="17.25" customHeight="1" x14ac:dyDescent="0.3">
      <c r="B89" s="35" t="s">
        <v>91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50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3">
        <v>0</v>
      </c>
      <c r="O89" s="23">
        <f t="shared" si="17"/>
        <v>0</v>
      </c>
      <c r="P89" s="72"/>
    </row>
    <row r="90" spans="2:17" ht="17.25" customHeight="1" x14ac:dyDescent="0.3">
      <c r="B90" s="26" t="s">
        <v>92</v>
      </c>
      <c r="C90" s="52">
        <f t="shared" ref="C90:N90" si="19">SUM(C91)</f>
        <v>0</v>
      </c>
      <c r="D90" s="52">
        <f t="shared" si="19"/>
        <v>0</v>
      </c>
      <c r="E90" s="52">
        <f t="shared" si="19"/>
        <v>0</v>
      </c>
      <c r="F90" s="52">
        <f t="shared" si="19"/>
        <v>0</v>
      </c>
      <c r="G90" s="52">
        <f t="shared" si="19"/>
        <v>0</v>
      </c>
      <c r="H90" s="53">
        <f t="shared" si="19"/>
        <v>0</v>
      </c>
      <c r="I90" s="65">
        <f t="shared" si="19"/>
        <v>0</v>
      </c>
      <c r="J90" s="65">
        <f t="shared" si="19"/>
        <v>0</v>
      </c>
      <c r="K90" s="65">
        <f t="shared" si="19"/>
        <v>0</v>
      </c>
      <c r="L90" s="65">
        <f t="shared" si="19"/>
        <v>0</v>
      </c>
      <c r="M90" s="65">
        <f t="shared" si="19"/>
        <v>0</v>
      </c>
      <c r="N90" s="65">
        <f t="shared" si="19"/>
        <v>0</v>
      </c>
      <c r="O90" s="65">
        <f t="shared" si="17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6">
        <v>0</v>
      </c>
      <c r="I91" s="56">
        <v>0</v>
      </c>
      <c r="J91" s="11">
        <v>0</v>
      </c>
      <c r="K91" s="56">
        <v>0</v>
      </c>
      <c r="L91" s="11">
        <v>0</v>
      </c>
      <c r="M91" s="11">
        <v>0</v>
      </c>
      <c r="N91" s="56">
        <v>0</v>
      </c>
      <c r="O91" s="39">
        <f t="shared" si="17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0">SUM(D84:D91)</f>
        <v>0</v>
      </c>
      <c r="E92" s="45">
        <f t="shared" si="20"/>
        <v>0</v>
      </c>
      <c r="F92" s="45">
        <f t="shared" si="20"/>
        <v>0</v>
      </c>
      <c r="G92" s="45">
        <f t="shared" si="20"/>
        <v>0</v>
      </c>
      <c r="H92" s="45">
        <f t="shared" si="20"/>
        <v>0</v>
      </c>
      <c r="I92" s="45">
        <f t="shared" si="20"/>
        <v>0</v>
      </c>
      <c r="J92" s="45">
        <f t="shared" si="20"/>
        <v>0</v>
      </c>
      <c r="K92" s="45">
        <f t="shared" si="20"/>
        <v>0</v>
      </c>
      <c r="L92" s="45">
        <f t="shared" si="20"/>
        <v>0</v>
      </c>
      <c r="M92" s="45">
        <f t="shared" si="20"/>
        <v>0</v>
      </c>
      <c r="N92" s="45">
        <f t="shared" si="20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3">
        <f>C81+C92</f>
        <v>6216865.8300000001</v>
      </c>
      <c r="D94" s="83">
        <f>D81+D92</f>
        <v>8079015.5860000001</v>
      </c>
      <c r="E94" s="83">
        <f t="shared" ref="E94:N94" si="21">+E81</f>
        <v>7402851.620000001</v>
      </c>
      <c r="F94" s="83">
        <f t="shared" si="21"/>
        <v>8801180.0500000007</v>
      </c>
      <c r="G94" s="83">
        <f t="shared" si="21"/>
        <v>9089188.9800000004</v>
      </c>
      <c r="H94" s="84">
        <f t="shared" si="21"/>
        <v>7599401.9700000007</v>
      </c>
      <c r="I94" s="84">
        <f t="shared" si="21"/>
        <v>8843170.9299999997</v>
      </c>
      <c r="J94" s="84">
        <f t="shared" si="21"/>
        <v>11370096.960000001</v>
      </c>
      <c r="K94" s="84">
        <f t="shared" si="21"/>
        <v>6708890.8100000005</v>
      </c>
      <c r="L94" s="84">
        <f t="shared" si="21"/>
        <v>0</v>
      </c>
      <c r="M94" s="84">
        <f t="shared" si="21"/>
        <v>0</v>
      </c>
      <c r="N94" s="84">
        <f t="shared" si="21"/>
        <v>0</v>
      </c>
      <c r="O94" s="84">
        <f>+O81+O92</f>
        <v>74110662.736000001</v>
      </c>
      <c r="P94" s="78"/>
      <c r="Q94" s="61"/>
    </row>
    <row r="95" spans="2:17" x14ac:dyDescent="0.3">
      <c r="B95" t="s">
        <v>96</v>
      </c>
      <c r="C95" s="3"/>
      <c r="Q95" s="25"/>
    </row>
    <row r="96" spans="2:17" x14ac:dyDescent="0.3">
      <c r="C96" s="25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  <c r="O96" s="62"/>
    </row>
    <row r="97" spans="2:16" x14ac:dyDescent="0.3">
      <c r="C97" s="25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</row>
    <row r="98" spans="2:16" x14ac:dyDescent="0.3">
      <c r="C98" s="25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</row>
    <row r="99" spans="2:16" x14ac:dyDescent="0.3">
      <c r="C99" s="25"/>
      <c r="D99" s="63"/>
      <c r="E99" s="63"/>
      <c r="F99" s="63"/>
      <c r="G99" s="63"/>
      <c r="O99" s="79"/>
    </row>
    <row r="101" spans="2:16" x14ac:dyDescent="0.3">
      <c r="B101" s="81" t="s">
        <v>107</v>
      </c>
      <c r="E101" s="17"/>
      <c r="F101" s="17"/>
      <c r="G101" s="17"/>
      <c r="H101" s="98" t="s">
        <v>106</v>
      </c>
      <c r="I101" s="98"/>
      <c r="J101" s="98"/>
      <c r="K101" s="98"/>
      <c r="L101" s="98"/>
      <c r="M101" s="98"/>
      <c r="N101" s="98"/>
      <c r="O101" s="98"/>
    </row>
    <row r="102" spans="2:16" x14ac:dyDescent="0.3">
      <c r="B102" s="80" t="s">
        <v>109</v>
      </c>
      <c r="H102" s="99" t="s">
        <v>97</v>
      </c>
      <c r="I102" s="99"/>
      <c r="J102" s="99"/>
      <c r="K102" s="99"/>
      <c r="L102" s="99"/>
      <c r="M102" s="99"/>
      <c r="N102" s="99"/>
      <c r="O102" s="99"/>
      <c r="P102" s="76"/>
    </row>
    <row r="105" spans="2:16" x14ac:dyDescent="0.3">
      <c r="E105" s="63"/>
      <c r="F105" s="3"/>
      <c r="G105" s="3"/>
    </row>
    <row r="106" spans="2:16" x14ac:dyDescent="0.3">
      <c r="E106" s="61"/>
      <c r="F106" s="61"/>
      <c r="G106" s="61"/>
    </row>
    <row r="108" spans="2:16" x14ac:dyDescent="0.3">
      <c r="B108" s="100" t="s">
        <v>105</v>
      </c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</row>
    <row r="109" spans="2:16" x14ac:dyDescent="0.3">
      <c r="B109" s="101" t="s">
        <v>98</v>
      </c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</row>
    <row r="110" spans="2:16" x14ac:dyDescent="0.3">
      <c r="D110" s="61"/>
      <c r="E110" s="61"/>
      <c r="F110" s="61"/>
      <c r="G110" s="61"/>
    </row>
    <row r="111" spans="2:16" x14ac:dyDescent="0.3">
      <c r="D111" s="25"/>
      <c r="E111" s="25"/>
      <c r="F111" s="25"/>
      <c r="G111" s="25"/>
      <c r="H111" s="25"/>
    </row>
    <row r="114" spans="7:7" x14ac:dyDescent="0.3">
      <c r="G114" s="25"/>
    </row>
  </sheetData>
  <mergeCells count="10">
    <mergeCell ref="H101:O101"/>
    <mergeCell ref="H102:O102"/>
    <mergeCell ref="B108:O108"/>
    <mergeCell ref="B109:O109"/>
    <mergeCell ref="B1:O1"/>
    <mergeCell ref="B2:O2"/>
    <mergeCell ref="B3:O3"/>
    <mergeCell ref="B4:O4"/>
    <mergeCell ref="B5:C5"/>
    <mergeCell ref="B82:O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Seprtiembre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2025-08-08T15:48:05Z</cp:lastPrinted>
  <dcterms:created xsi:type="dcterms:W3CDTF">2023-07-04T20:33:25Z</dcterms:created>
  <dcterms:modified xsi:type="dcterms:W3CDTF">2025-10-06T19:41:08Z</dcterms:modified>
</cp:coreProperties>
</file>