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Presupuesto Aprobado 2021 y Ejecuciones Presupuestarias\Ejecuciones Presupuestarias\2024\Noviembre\"/>
    </mc:Choice>
  </mc:AlternateContent>
  <xr:revisionPtr revIDLastSave="0" documentId="8_{2C36D4FE-09AC-4BD5-922C-E9BB954571B2}" xr6:coauthVersionLast="47" xr6:coauthVersionMax="47" xr10:uidLastSave="{00000000-0000-0000-0000-000000000000}"/>
  <bookViews>
    <workbookView xWindow="-24120" yWindow="0" windowWidth="24240" windowHeight="13140" firstSheet="5" activeTab="5" xr2:uid="{BFD710E0-7058-4257-833B-17FDF1AA8AE0}"/>
  </bookViews>
  <sheets>
    <sheet name="Febrero 2024" sheetId="2" r:id="rId1"/>
    <sheet name="Marzo 2024" sheetId="3" r:id="rId2"/>
    <sheet name="PROYECCION 2DO TRIMESTRE 2024" sheetId="4" r:id="rId3"/>
    <sheet name="Abril 2024" sheetId="5" r:id="rId4"/>
    <sheet name="Mayo 2024" sheetId="6" r:id="rId5"/>
    <sheet name="Noviembre 2024" sheetId="12" r:id="rId6"/>
  </sheets>
  <definedNames>
    <definedName name="_xlnm.Print_Area" localSheetId="3">'Abril 2024'!$A$1:$O$113</definedName>
    <definedName name="_xlnm.Print_Area" localSheetId="0">'Febrero 2024'!$A$1:$O$114</definedName>
    <definedName name="_xlnm.Print_Area" localSheetId="1">'Marzo 2024'!$A$1:$O$114</definedName>
    <definedName name="_xlnm.Print_Area" localSheetId="4">'Mayo 2024'!$A$1:$O$113</definedName>
    <definedName name="_xlnm.Print_Area" localSheetId="5">'Noviembre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2" l="1"/>
  <c r="M14" i="12"/>
  <c r="M10" i="12"/>
  <c r="M11" i="12"/>
  <c r="M20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90" i="12" s="1"/>
  <c r="O89" i="12"/>
  <c r="O88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O87" i="12" s="1"/>
  <c r="O86" i="12"/>
  <c r="O85" i="12"/>
  <c r="N84" i="12"/>
  <c r="N92" i="12" s="1"/>
  <c r="M84" i="12"/>
  <c r="M92" i="12" s="1"/>
  <c r="L84" i="12"/>
  <c r="L92" i="12" s="1"/>
  <c r="K84" i="12"/>
  <c r="K92" i="12" s="1"/>
  <c r="J84" i="12"/>
  <c r="J92" i="12" s="1"/>
  <c r="I84" i="12"/>
  <c r="I92" i="12" s="1"/>
  <c r="H84" i="12"/>
  <c r="H92" i="12" s="1"/>
  <c r="G84" i="12"/>
  <c r="G92" i="12" s="1"/>
  <c r="F84" i="12"/>
  <c r="F92" i="12" s="1"/>
  <c r="E84" i="12"/>
  <c r="E92" i="12" s="1"/>
  <c r="D84" i="12"/>
  <c r="D92" i="12" s="1"/>
  <c r="C84" i="12"/>
  <c r="C92" i="12" s="1"/>
  <c r="C81" i="12"/>
  <c r="O80" i="12"/>
  <c r="O79" i="12"/>
  <c r="O78" i="12"/>
  <c r="O77" i="12"/>
  <c r="N76" i="12"/>
  <c r="M76" i="12"/>
  <c r="L76" i="12"/>
  <c r="K76" i="12"/>
  <c r="J76" i="12"/>
  <c r="I76" i="12"/>
  <c r="H76" i="12"/>
  <c r="G76" i="12"/>
  <c r="D76" i="12"/>
  <c r="C76" i="12"/>
  <c r="O76" i="12" s="1"/>
  <c r="O75" i="12"/>
  <c r="O74" i="12"/>
  <c r="O73" i="12"/>
  <c r="O72" i="12"/>
  <c r="O71" i="12"/>
  <c r="N70" i="12"/>
  <c r="M70" i="12"/>
  <c r="L70" i="12"/>
  <c r="K70" i="12"/>
  <c r="J70" i="12"/>
  <c r="I70" i="12"/>
  <c r="H70" i="12"/>
  <c r="G70" i="12"/>
  <c r="D70" i="12"/>
  <c r="C70" i="12"/>
  <c r="O70" i="12" s="1"/>
  <c r="O69" i="12"/>
  <c r="O68" i="12"/>
  <c r="O67" i="12"/>
  <c r="O66" i="12"/>
  <c r="N65" i="12"/>
  <c r="M65" i="12"/>
  <c r="L65" i="12"/>
  <c r="K65" i="12"/>
  <c r="J65" i="12"/>
  <c r="I65" i="12"/>
  <c r="H65" i="12"/>
  <c r="G65" i="12"/>
  <c r="D65" i="12"/>
  <c r="C65" i="12"/>
  <c r="O64" i="12"/>
  <c r="O63" i="12"/>
  <c r="O62" i="12"/>
  <c r="O61" i="12"/>
  <c r="O60" i="12"/>
  <c r="O59" i="12"/>
  <c r="O58" i="12"/>
  <c r="O57" i="12"/>
  <c r="O56" i="12"/>
  <c r="O55" i="12"/>
  <c r="O54" i="12"/>
  <c r="N53" i="12"/>
  <c r="N81" i="12" s="1"/>
  <c r="N94" i="12" s="1"/>
  <c r="M53" i="12"/>
  <c r="L53" i="12"/>
  <c r="L81" i="12" s="1"/>
  <c r="L94" i="12" s="1"/>
  <c r="K53" i="12"/>
  <c r="J53" i="12"/>
  <c r="J81" i="12" s="1"/>
  <c r="J94" i="12" s="1"/>
  <c r="I53" i="12"/>
  <c r="I81" i="12" s="1"/>
  <c r="I94" i="12" s="1"/>
  <c r="H53" i="12"/>
  <c r="H81" i="12" s="1"/>
  <c r="H94" i="12" s="1"/>
  <c r="G53" i="12"/>
  <c r="F53" i="12"/>
  <c r="F81" i="12" s="1"/>
  <c r="F94" i="12" s="1"/>
  <c r="E53" i="12"/>
  <c r="E81" i="12" s="1"/>
  <c r="E94" i="12" s="1"/>
  <c r="D53" i="12"/>
  <c r="D81" i="12" s="1"/>
  <c r="C53" i="12"/>
  <c r="O52" i="12"/>
  <c r="O51" i="12"/>
  <c r="O50" i="12"/>
  <c r="O49" i="12"/>
  <c r="O48" i="12"/>
  <c r="O47" i="12"/>
  <c r="O46" i="12"/>
  <c r="I45" i="12"/>
  <c r="H45" i="12"/>
  <c r="G45" i="12"/>
  <c r="F45" i="12"/>
  <c r="E45" i="12"/>
  <c r="D45" i="12"/>
  <c r="C45" i="12"/>
  <c r="O45" i="12" s="1"/>
  <c r="O44" i="12"/>
  <c r="O43" i="12"/>
  <c r="O42" i="12"/>
  <c r="O41" i="12"/>
  <c r="O40" i="12"/>
  <c r="O39" i="12"/>
  <c r="O38" i="12"/>
  <c r="O37" i="12"/>
  <c r="O36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O34" i="12"/>
  <c r="O33" i="12"/>
  <c r="O32" i="12"/>
  <c r="O31" i="12"/>
  <c r="O30" i="12"/>
  <c r="O29" i="12"/>
  <c r="O28" i="12"/>
  <c r="O27" i="12"/>
  <c r="O26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O24" i="12"/>
  <c r="L23" i="12"/>
  <c r="J23" i="12"/>
  <c r="H23" i="12"/>
  <c r="G23" i="12"/>
  <c r="O23" i="12" s="1"/>
  <c r="O22" i="12"/>
  <c r="O21" i="12"/>
  <c r="L20" i="12"/>
  <c r="G20" i="12"/>
  <c r="O20" i="12" s="1"/>
  <c r="O19" i="12"/>
  <c r="O18" i="12"/>
  <c r="O17" i="12"/>
  <c r="O16" i="12"/>
  <c r="N15" i="12"/>
  <c r="M15" i="12"/>
  <c r="L15" i="12"/>
  <c r="K15" i="12"/>
  <c r="J15" i="12"/>
  <c r="I15" i="12"/>
  <c r="H15" i="12"/>
  <c r="F15" i="12"/>
  <c r="E15" i="12"/>
  <c r="D15" i="12"/>
  <c r="C15" i="12"/>
  <c r="L14" i="12"/>
  <c r="K14" i="12"/>
  <c r="J14" i="12"/>
  <c r="G14" i="12"/>
  <c r="E14" i="12"/>
  <c r="D14" i="12"/>
  <c r="C14" i="12"/>
  <c r="O14" i="12" s="1"/>
  <c r="O13" i="12"/>
  <c r="O12" i="12"/>
  <c r="O11" i="12"/>
  <c r="L11" i="12"/>
  <c r="L10" i="12"/>
  <c r="K10" i="12"/>
  <c r="K9" i="12" s="1"/>
  <c r="K81" i="12" s="1"/>
  <c r="K94" i="12" s="1"/>
  <c r="J10" i="12"/>
  <c r="G10" i="12"/>
  <c r="E10" i="12"/>
  <c r="D10" i="12"/>
  <c r="D9" i="12" s="1"/>
  <c r="C10" i="12"/>
  <c r="O10" i="12" s="1"/>
  <c r="N9" i="12"/>
  <c r="L9" i="12"/>
  <c r="J9" i="12"/>
  <c r="I9" i="12"/>
  <c r="H9" i="12"/>
  <c r="G9" i="12"/>
  <c r="F9" i="12"/>
  <c r="E9" i="12"/>
  <c r="C9" i="12"/>
  <c r="O65" i="12" l="1"/>
  <c r="O53" i="12"/>
  <c r="O35" i="12"/>
  <c r="M9" i="12"/>
  <c r="O25" i="12"/>
  <c r="O9" i="12"/>
  <c r="M81" i="12"/>
  <c r="M94" i="12" s="1"/>
  <c r="D94" i="12"/>
  <c r="C94" i="12"/>
  <c r="G15" i="12"/>
  <c r="G81" i="12" s="1"/>
  <c r="G94" i="12" s="1"/>
  <c r="O84" i="12"/>
  <c r="O92" i="12" s="1"/>
  <c r="G20" i="6"/>
  <c r="G23" i="6"/>
  <c r="G14" i="6"/>
  <c r="G10" i="6"/>
  <c r="G9" i="6" s="1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90" i="6" s="1"/>
  <c r="O89" i="6"/>
  <c r="O88" i="6"/>
  <c r="N87" i="6"/>
  <c r="M87" i="6"/>
  <c r="L87" i="6"/>
  <c r="K87" i="6"/>
  <c r="J87" i="6"/>
  <c r="I87" i="6"/>
  <c r="H87" i="6"/>
  <c r="G87" i="6"/>
  <c r="F87" i="6"/>
  <c r="E87" i="6"/>
  <c r="D87" i="6"/>
  <c r="C87" i="6"/>
  <c r="O87" i="6" s="1"/>
  <c r="O86" i="6"/>
  <c r="O85" i="6"/>
  <c r="N84" i="6"/>
  <c r="N92" i="6" s="1"/>
  <c r="M84" i="6"/>
  <c r="M92" i="6" s="1"/>
  <c r="L84" i="6"/>
  <c r="L92" i="6" s="1"/>
  <c r="K84" i="6"/>
  <c r="K92" i="6" s="1"/>
  <c r="J84" i="6"/>
  <c r="J92" i="6" s="1"/>
  <c r="I84" i="6"/>
  <c r="I92" i="6" s="1"/>
  <c r="H84" i="6"/>
  <c r="H92" i="6" s="1"/>
  <c r="G84" i="6"/>
  <c r="G92" i="6" s="1"/>
  <c r="F84" i="6"/>
  <c r="F92" i="6" s="1"/>
  <c r="E84" i="6"/>
  <c r="E92" i="6" s="1"/>
  <c r="D84" i="6"/>
  <c r="D92" i="6" s="1"/>
  <c r="C84" i="6"/>
  <c r="O84" i="6" s="1"/>
  <c r="L81" i="6"/>
  <c r="L94" i="6" s="1"/>
  <c r="H81" i="6"/>
  <c r="H94" i="6" s="1"/>
  <c r="D81" i="6"/>
  <c r="D94" i="6" s="1"/>
  <c r="O80" i="6"/>
  <c r="O79" i="6"/>
  <c r="O78" i="6"/>
  <c r="O77" i="6"/>
  <c r="N76" i="6"/>
  <c r="M76" i="6"/>
  <c r="L76" i="6"/>
  <c r="K76" i="6"/>
  <c r="J76" i="6"/>
  <c r="I76" i="6"/>
  <c r="H76" i="6"/>
  <c r="G76" i="6"/>
  <c r="D76" i="6"/>
  <c r="C76" i="6"/>
  <c r="O76" i="6" s="1"/>
  <c r="O75" i="6"/>
  <c r="O74" i="6"/>
  <c r="O73" i="6"/>
  <c r="O72" i="6"/>
  <c r="O71" i="6"/>
  <c r="N70" i="6"/>
  <c r="M70" i="6"/>
  <c r="L70" i="6"/>
  <c r="K70" i="6"/>
  <c r="J70" i="6"/>
  <c r="I70" i="6"/>
  <c r="H70" i="6"/>
  <c r="G70" i="6"/>
  <c r="D70" i="6"/>
  <c r="C70" i="6"/>
  <c r="O70" i="6" s="1"/>
  <c r="O69" i="6"/>
  <c r="O68" i="6"/>
  <c r="O67" i="6"/>
  <c r="O66" i="6"/>
  <c r="N65" i="6"/>
  <c r="M65" i="6"/>
  <c r="L65" i="6"/>
  <c r="K65" i="6"/>
  <c r="J65" i="6"/>
  <c r="I65" i="6"/>
  <c r="H65" i="6"/>
  <c r="G65" i="6"/>
  <c r="D65" i="6"/>
  <c r="C65" i="6"/>
  <c r="O64" i="6"/>
  <c r="O63" i="6"/>
  <c r="O62" i="6"/>
  <c r="O61" i="6"/>
  <c r="O60" i="6"/>
  <c r="O59" i="6"/>
  <c r="O58" i="6"/>
  <c r="O57" i="6"/>
  <c r="O56" i="6"/>
  <c r="O55" i="6"/>
  <c r="O54" i="6"/>
  <c r="N53" i="6"/>
  <c r="N81" i="6" s="1"/>
  <c r="N94" i="6" s="1"/>
  <c r="M53" i="6"/>
  <c r="L53" i="6"/>
  <c r="K53" i="6"/>
  <c r="K81" i="6" s="1"/>
  <c r="K94" i="6" s="1"/>
  <c r="J53" i="6"/>
  <c r="J81" i="6" s="1"/>
  <c r="J94" i="6" s="1"/>
  <c r="I53" i="6"/>
  <c r="H53" i="6"/>
  <c r="G53" i="6"/>
  <c r="F53" i="6"/>
  <c r="F81" i="6" s="1"/>
  <c r="F94" i="6" s="1"/>
  <c r="E53" i="6"/>
  <c r="D53" i="6"/>
  <c r="C53" i="6"/>
  <c r="C81" i="6" s="1"/>
  <c r="O52" i="6"/>
  <c r="O51" i="6"/>
  <c r="O50" i="6"/>
  <c r="O49" i="6"/>
  <c r="O48" i="6"/>
  <c r="O47" i="6"/>
  <c r="O46" i="6"/>
  <c r="I45" i="6"/>
  <c r="H45" i="6"/>
  <c r="G45" i="6"/>
  <c r="F45" i="6"/>
  <c r="E45" i="6"/>
  <c r="O45" i="6" s="1"/>
  <c r="D45" i="6"/>
  <c r="C45" i="6"/>
  <c r="O44" i="6"/>
  <c r="O43" i="6"/>
  <c r="O42" i="6"/>
  <c r="O41" i="6"/>
  <c r="O40" i="6"/>
  <c r="O39" i="6"/>
  <c r="O38" i="6"/>
  <c r="O37" i="6"/>
  <c r="O36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O33" i="6"/>
  <c r="O32" i="6"/>
  <c r="O31" i="6"/>
  <c r="O30" i="6"/>
  <c r="O29" i="6"/>
  <c r="O28" i="6"/>
  <c r="O27" i="6"/>
  <c r="O26" i="6"/>
  <c r="N25" i="6"/>
  <c r="M25" i="6"/>
  <c r="M81" i="6" s="1"/>
  <c r="M94" i="6" s="1"/>
  <c r="L25" i="6"/>
  <c r="K25" i="6"/>
  <c r="J25" i="6"/>
  <c r="I25" i="6"/>
  <c r="I81" i="6" s="1"/>
  <c r="I94" i="6" s="1"/>
  <c r="H25" i="6"/>
  <c r="G25" i="6"/>
  <c r="F25" i="6"/>
  <c r="E25" i="6"/>
  <c r="E81" i="6" s="1"/>
  <c r="E94" i="6" s="1"/>
  <c r="D25" i="6"/>
  <c r="C25" i="6"/>
  <c r="O24" i="6"/>
  <c r="O23" i="6"/>
  <c r="O22" i="6"/>
  <c r="O21" i="6"/>
  <c r="O20" i="6"/>
  <c r="O19" i="6"/>
  <c r="O18" i="6"/>
  <c r="O17" i="6"/>
  <c r="O16" i="6"/>
  <c r="N15" i="6"/>
  <c r="M15" i="6"/>
  <c r="L15" i="6"/>
  <c r="K15" i="6"/>
  <c r="J15" i="6"/>
  <c r="I15" i="6"/>
  <c r="H15" i="6"/>
  <c r="G15" i="6"/>
  <c r="F15" i="6"/>
  <c r="E15" i="6"/>
  <c r="D15" i="6"/>
  <c r="C15" i="6"/>
  <c r="E14" i="6"/>
  <c r="D14" i="6"/>
  <c r="C14" i="6"/>
  <c r="O14" i="6" s="1"/>
  <c r="O13" i="6"/>
  <c r="O12" i="6"/>
  <c r="O11" i="6"/>
  <c r="E10" i="6"/>
  <c r="D10" i="6"/>
  <c r="C10" i="6"/>
  <c r="N9" i="6"/>
  <c r="M9" i="6"/>
  <c r="L9" i="6"/>
  <c r="K9" i="6"/>
  <c r="J9" i="6"/>
  <c r="I9" i="6"/>
  <c r="H9" i="6"/>
  <c r="F9" i="6"/>
  <c r="E9" i="6"/>
  <c r="D9" i="6"/>
  <c r="C9" i="6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90" i="5" s="1"/>
  <c r="O89" i="5"/>
  <c r="O88" i="5"/>
  <c r="N87" i="5"/>
  <c r="M87" i="5"/>
  <c r="L87" i="5"/>
  <c r="K87" i="5"/>
  <c r="J87" i="5"/>
  <c r="I87" i="5"/>
  <c r="H87" i="5"/>
  <c r="G87" i="5"/>
  <c r="F87" i="5"/>
  <c r="E87" i="5"/>
  <c r="D87" i="5"/>
  <c r="C87" i="5"/>
  <c r="O87" i="5" s="1"/>
  <c r="O86" i="5"/>
  <c r="O85" i="5"/>
  <c r="N84" i="5"/>
  <c r="N92" i="5" s="1"/>
  <c r="M84" i="5"/>
  <c r="M92" i="5" s="1"/>
  <c r="L84" i="5"/>
  <c r="L92" i="5" s="1"/>
  <c r="K84" i="5"/>
  <c r="K92" i="5" s="1"/>
  <c r="J84" i="5"/>
  <c r="J92" i="5" s="1"/>
  <c r="I84" i="5"/>
  <c r="I92" i="5" s="1"/>
  <c r="H84" i="5"/>
  <c r="H92" i="5" s="1"/>
  <c r="G84" i="5"/>
  <c r="G92" i="5" s="1"/>
  <c r="F84" i="5"/>
  <c r="F92" i="5" s="1"/>
  <c r="E84" i="5"/>
  <c r="E92" i="5" s="1"/>
  <c r="D84" i="5"/>
  <c r="D92" i="5" s="1"/>
  <c r="C84" i="5"/>
  <c r="C92" i="5" s="1"/>
  <c r="N81" i="5"/>
  <c r="N94" i="5" s="1"/>
  <c r="J81" i="5"/>
  <c r="J94" i="5" s="1"/>
  <c r="O80" i="5"/>
  <c r="O79" i="5"/>
  <c r="O78" i="5"/>
  <c r="O77" i="5"/>
  <c r="N76" i="5"/>
  <c r="M76" i="5"/>
  <c r="L76" i="5"/>
  <c r="K76" i="5"/>
  <c r="J76" i="5"/>
  <c r="I76" i="5"/>
  <c r="H76" i="5"/>
  <c r="G76" i="5"/>
  <c r="O76" i="5" s="1"/>
  <c r="D76" i="5"/>
  <c r="C76" i="5"/>
  <c r="O75" i="5"/>
  <c r="O74" i="5"/>
  <c r="O73" i="5"/>
  <c r="O72" i="5"/>
  <c r="O71" i="5"/>
  <c r="N70" i="5"/>
  <c r="M70" i="5"/>
  <c r="L70" i="5"/>
  <c r="K70" i="5"/>
  <c r="J70" i="5"/>
  <c r="I70" i="5"/>
  <c r="H70" i="5"/>
  <c r="G70" i="5"/>
  <c r="O70" i="5" s="1"/>
  <c r="D70" i="5"/>
  <c r="C70" i="5"/>
  <c r="O69" i="5"/>
  <c r="O68" i="5"/>
  <c r="O67" i="5"/>
  <c r="O66" i="5"/>
  <c r="N65" i="5"/>
  <c r="M65" i="5"/>
  <c r="L65" i="5"/>
  <c r="K65" i="5"/>
  <c r="J65" i="5"/>
  <c r="I65" i="5"/>
  <c r="H65" i="5"/>
  <c r="G65" i="5"/>
  <c r="D65" i="5"/>
  <c r="C65" i="5"/>
  <c r="O65" i="5" s="1"/>
  <c r="O64" i="5"/>
  <c r="O63" i="5"/>
  <c r="O62" i="5"/>
  <c r="O61" i="5"/>
  <c r="O60" i="5"/>
  <c r="O59" i="5"/>
  <c r="O58" i="5"/>
  <c r="O57" i="5"/>
  <c r="O56" i="5"/>
  <c r="O55" i="5"/>
  <c r="O54" i="5"/>
  <c r="N53" i="5"/>
  <c r="M53" i="5"/>
  <c r="M81" i="5" s="1"/>
  <c r="M94" i="5" s="1"/>
  <c r="L53" i="5"/>
  <c r="L81" i="5" s="1"/>
  <c r="L94" i="5" s="1"/>
  <c r="K53" i="5"/>
  <c r="K81" i="5" s="1"/>
  <c r="K94" i="5" s="1"/>
  <c r="J53" i="5"/>
  <c r="I53" i="5"/>
  <c r="I81" i="5" s="1"/>
  <c r="I94" i="5" s="1"/>
  <c r="H53" i="5"/>
  <c r="H81" i="5" s="1"/>
  <c r="H94" i="5" s="1"/>
  <c r="G53" i="5"/>
  <c r="G81" i="5" s="1"/>
  <c r="G94" i="5" s="1"/>
  <c r="F53" i="5"/>
  <c r="E53" i="5"/>
  <c r="E81" i="5" s="1"/>
  <c r="E94" i="5" s="1"/>
  <c r="D53" i="5"/>
  <c r="C53" i="5"/>
  <c r="O52" i="5"/>
  <c r="O51" i="5"/>
  <c r="O50" i="5"/>
  <c r="O49" i="5"/>
  <c r="O48" i="5"/>
  <c r="O47" i="5"/>
  <c r="O46" i="5"/>
  <c r="I45" i="5"/>
  <c r="H45" i="5"/>
  <c r="G45" i="5"/>
  <c r="F45" i="5"/>
  <c r="E45" i="5"/>
  <c r="D45" i="5"/>
  <c r="C45" i="5"/>
  <c r="O45" i="5" s="1"/>
  <c r="O44" i="5"/>
  <c r="O43" i="5"/>
  <c r="O42" i="5"/>
  <c r="O41" i="5"/>
  <c r="O40" i="5"/>
  <c r="O39" i="5"/>
  <c r="O38" i="5"/>
  <c r="O37" i="5"/>
  <c r="O36" i="5"/>
  <c r="N35" i="5"/>
  <c r="M35" i="5"/>
  <c r="L35" i="5"/>
  <c r="K35" i="5"/>
  <c r="J35" i="5"/>
  <c r="I35" i="5"/>
  <c r="H35" i="5"/>
  <c r="G35" i="5"/>
  <c r="F35" i="5"/>
  <c r="E35" i="5"/>
  <c r="D35" i="5"/>
  <c r="C35" i="5"/>
  <c r="O35" i="5" s="1"/>
  <c r="O34" i="5"/>
  <c r="O33" i="5"/>
  <c r="O32" i="5"/>
  <c r="O31" i="5"/>
  <c r="O30" i="5"/>
  <c r="O29" i="5"/>
  <c r="O28" i="5"/>
  <c r="O27" i="5"/>
  <c r="O26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O23" i="5"/>
  <c r="O22" i="5"/>
  <c r="O21" i="5"/>
  <c r="O20" i="5"/>
  <c r="O19" i="5"/>
  <c r="O18" i="5"/>
  <c r="O17" i="5"/>
  <c r="O16" i="5"/>
  <c r="N15" i="5"/>
  <c r="M15" i="5"/>
  <c r="L15" i="5"/>
  <c r="K15" i="5"/>
  <c r="J15" i="5"/>
  <c r="I15" i="5"/>
  <c r="H15" i="5"/>
  <c r="G15" i="5"/>
  <c r="F15" i="5"/>
  <c r="E15" i="5"/>
  <c r="D15" i="5"/>
  <c r="C15" i="5"/>
  <c r="E14" i="5"/>
  <c r="D14" i="5"/>
  <c r="C14" i="5"/>
  <c r="O14" i="5" s="1"/>
  <c r="O13" i="5"/>
  <c r="O12" i="5"/>
  <c r="O11" i="5"/>
  <c r="E10" i="5"/>
  <c r="D10" i="5"/>
  <c r="D9" i="5" s="1"/>
  <c r="C10" i="5"/>
  <c r="O10" i="5" s="1"/>
  <c r="N9" i="5"/>
  <c r="M9" i="5"/>
  <c r="L9" i="5"/>
  <c r="K9" i="5"/>
  <c r="J9" i="5"/>
  <c r="I9" i="5"/>
  <c r="H9" i="5"/>
  <c r="G9" i="5"/>
  <c r="F9" i="5"/>
  <c r="E9" i="5"/>
  <c r="C9" i="5"/>
  <c r="D14" i="4"/>
  <c r="E14" i="4"/>
  <c r="C14" i="4"/>
  <c r="E7" i="4"/>
  <c r="D7" i="4"/>
  <c r="C7" i="4"/>
  <c r="D6" i="4"/>
  <c r="C6" i="4"/>
  <c r="E5" i="4"/>
  <c r="D5" i="4"/>
  <c r="C5" i="4"/>
  <c r="E10" i="3"/>
  <c r="E14" i="3"/>
  <c r="O91" i="3"/>
  <c r="N90" i="3"/>
  <c r="M90" i="3"/>
  <c r="L90" i="3"/>
  <c r="K90" i="3"/>
  <c r="J90" i="3"/>
  <c r="I90" i="3"/>
  <c r="H90" i="3"/>
  <c r="G90" i="3"/>
  <c r="F90" i="3"/>
  <c r="E90" i="3"/>
  <c r="D90" i="3"/>
  <c r="C90" i="3"/>
  <c r="O90" i="3" s="1"/>
  <c r="O89" i="3"/>
  <c r="O88" i="3"/>
  <c r="N87" i="3"/>
  <c r="M87" i="3"/>
  <c r="L87" i="3"/>
  <c r="K87" i="3"/>
  <c r="J87" i="3"/>
  <c r="I87" i="3"/>
  <c r="H87" i="3"/>
  <c r="G87" i="3"/>
  <c r="F87" i="3"/>
  <c r="E87" i="3"/>
  <c r="D87" i="3"/>
  <c r="C87" i="3"/>
  <c r="O87" i="3" s="1"/>
  <c r="O86" i="3"/>
  <c r="O85" i="3"/>
  <c r="N84" i="3"/>
  <c r="N92" i="3" s="1"/>
  <c r="M84" i="3"/>
  <c r="M92" i="3" s="1"/>
  <c r="L84" i="3"/>
  <c r="L92" i="3" s="1"/>
  <c r="K84" i="3"/>
  <c r="K92" i="3" s="1"/>
  <c r="J84" i="3"/>
  <c r="J92" i="3" s="1"/>
  <c r="I84" i="3"/>
  <c r="I92" i="3" s="1"/>
  <c r="H84" i="3"/>
  <c r="H92" i="3" s="1"/>
  <c r="G84" i="3"/>
  <c r="G92" i="3" s="1"/>
  <c r="F84" i="3"/>
  <c r="F92" i="3" s="1"/>
  <c r="E84" i="3"/>
  <c r="E92" i="3" s="1"/>
  <c r="D84" i="3"/>
  <c r="D92" i="3" s="1"/>
  <c r="C84" i="3"/>
  <c r="C92" i="3" s="1"/>
  <c r="O80" i="3"/>
  <c r="O79" i="3"/>
  <c r="O78" i="3"/>
  <c r="O77" i="3"/>
  <c r="N76" i="3"/>
  <c r="M76" i="3"/>
  <c r="L76" i="3"/>
  <c r="K76" i="3"/>
  <c r="J76" i="3"/>
  <c r="I76" i="3"/>
  <c r="H76" i="3"/>
  <c r="G76" i="3"/>
  <c r="D76" i="3"/>
  <c r="C76" i="3"/>
  <c r="O76" i="3" s="1"/>
  <c r="O75" i="3"/>
  <c r="O74" i="3"/>
  <c r="O73" i="3"/>
  <c r="O72" i="3"/>
  <c r="O71" i="3"/>
  <c r="N70" i="3"/>
  <c r="M70" i="3"/>
  <c r="L70" i="3"/>
  <c r="K70" i="3"/>
  <c r="J70" i="3"/>
  <c r="I70" i="3"/>
  <c r="H70" i="3"/>
  <c r="G70" i="3"/>
  <c r="D70" i="3"/>
  <c r="C70" i="3"/>
  <c r="O70" i="3" s="1"/>
  <c r="O69" i="3"/>
  <c r="O68" i="3"/>
  <c r="O67" i="3"/>
  <c r="O66" i="3"/>
  <c r="N65" i="3"/>
  <c r="M65" i="3"/>
  <c r="L65" i="3"/>
  <c r="K65" i="3"/>
  <c r="J65" i="3"/>
  <c r="I65" i="3"/>
  <c r="H65" i="3"/>
  <c r="G65" i="3"/>
  <c r="D65" i="3"/>
  <c r="C65" i="3"/>
  <c r="O65" i="3" s="1"/>
  <c r="O64" i="3"/>
  <c r="O63" i="3"/>
  <c r="O62" i="3"/>
  <c r="O61" i="3"/>
  <c r="O60" i="3"/>
  <c r="O59" i="3"/>
  <c r="O58" i="3"/>
  <c r="O57" i="3"/>
  <c r="O56" i="3"/>
  <c r="O55" i="3"/>
  <c r="O54" i="3"/>
  <c r="N53" i="3"/>
  <c r="N81" i="3" s="1"/>
  <c r="N94" i="3" s="1"/>
  <c r="M53" i="3"/>
  <c r="M81" i="3" s="1"/>
  <c r="M94" i="3" s="1"/>
  <c r="L53" i="3"/>
  <c r="L81" i="3" s="1"/>
  <c r="L94" i="3" s="1"/>
  <c r="K53" i="3"/>
  <c r="K81" i="3" s="1"/>
  <c r="K94" i="3" s="1"/>
  <c r="J53" i="3"/>
  <c r="J81" i="3" s="1"/>
  <c r="J94" i="3" s="1"/>
  <c r="I53" i="3"/>
  <c r="I81" i="3" s="1"/>
  <c r="I94" i="3" s="1"/>
  <c r="H53" i="3"/>
  <c r="H81" i="3" s="1"/>
  <c r="H94" i="3" s="1"/>
  <c r="G53" i="3"/>
  <c r="G81" i="3" s="1"/>
  <c r="G94" i="3" s="1"/>
  <c r="F53" i="3"/>
  <c r="F81" i="3" s="1"/>
  <c r="F94" i="3" s="1"/>
  <c r="E53" i="3"/>
  <c r="D53" i="3"/>
  <c r="D81" i="3" s="1"/>
  <c r="C53" i="3"/>
  <c r="O52" i="3"/>
  <c r="O51" i="3"/>
  <c r="O50" i="3"/>
  <c r="O49" i="3"/>
  <c r="O48" i="3"/>
  <c r="O47" i="3"/>
  <c r="O46" i="3"/>
  <c r="I45" i="3"/>
  <c r="H45" i="3"/>
  <c r="G45" i="3"/>
  <c r="F45" i="3"/>
  <c r="E45" i="3"/>
  <c r="D45" i="3"/>
  <c r="C45" i="3"/>
  <c r="O45" i="3" s="1"/>
  <c r="O44" i="3"/>
  <c r="O43" i="3"/>
  <c r="O42" i="3"/>
  <c r="O41" i="3"/>
  <c r="O40" i="3"/>
  <c r="O39" i="3"/>
  <c r="O38" i="3"/>
  <c r="O37" i="3"/>
  <c r="O36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O33" i="3"/>
  <c r="O32" i="3"/>
  <c r="O31" i="3"/>
  <c r="O30" i="3"/>
  <c r="O29" i="3"/>
  <c r="O28" i="3"/>
  <c r="O27" i="3"/>
  <c r="O26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O23" i="3"/>
  <c r="O22" i="3"/>
  <c r="O21" i="3"/>
  <c r="O20" i="3"/>
  <c r="O19" i="3"/>
  <c r="O18" i="3"/>
  <c r="O17" i="3"/>
  <c r="O16" i="3"/>
  <c r="N15" i="3"/>
  <c r="M15" i="3"/>
  <c r="L15" i="3"/>
  <c r="K15" i="3"/>
  <c r="J15" i="3"/>
  <c r="I15" i="3"/>
  <c r="H15" i="3"/>
  <c r="G15" i="3"/>
  <c r="F15" i="3"/>
  <c r="E15" i="3"/>
  <c r="D15" i="3"/>
  <c r="C15" i="3"/>
  <c r="D14" i="3"/>
  <c r="C14" i="3"/>
  <c r="O14" i="3" s="1"/>
  <c r="O13" i="3"/>
  <c r="O12" i="3"/>
  <c r="O11" i="3"/>
  <c r="O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D14" i="2"/>
  <c r="D10" i="2"/>
  <c r="C14" i="2"/>
  <c r="C10" i="2"/>
  <c r="O15" i="12" l="1"/>
  <c r="O81" i="12" s="1"/>
  <c r="O94" i="12" s="1"/>
  <c r="O65" i="6"/>
  <c r="O35" i="6"/>
  <c r="O10" i="6"/>
  <c r="O25" i="6"/>
  <c r="O15" i="6"/>
  <c r="O9" i="6"/>
  <c r="G81" i="6"/>
  <c r="G94" i="6" s="1"/>
  <c r="O92" i="6"/>
  <c r="C92" i="6"/>
  <c r="C94" i="6" s="1"/>
  <c r="O53" i="6"/>
  <c r="O53" i="5"/>
  <c r="O25" i="5"/>
  <c r="F81" i="5"/>
  <c r="F94" i="5" s="1"/>
  <c r="O15" i="5"/>
  <c r="O9" i="5"/>
  <c r="D81" i="5"/>
  <c r="D94" i="5" s="1"/>
  <c r="C81" i="5"/>
  <c r="C94" i="5" s="1"/>
  <c r="O84" i="5"/>
  <c r="O92" i="5" s="1"/>
  <c r="E16" i="4"/>
  <c r="O53" i="3"/>
  <c r="O25" i="3"/>
  <c r="O35" i="3"/>
  <c r="O15" i="3"/>
  <c r="O9" i="3"/>
  <c r="E81" i="3"/>
  <c r="E94" i="3" s="1"/>
  <c r="D94" i="3"/>
  <c r="C81" i="3"/>
  <c r="C94" i="3" s="1"/>
  <c r="O84" i="3"/>
  <c r="O92" i="3" s="1"/>
  <c r="O91" i="2"/>
  <c r="O89" i="2"/>
  <c r="O88" i="2"/>
  <c r="O86" i="2"/>
  <c r="O85" i="2"/>
  <c r="O80" i="2"/>
  <c r="O79" i="2"/>
  <c r="O78" i="2"/>
  <c r="O77" i="2"/>
  <c r="O75" i="2"/>
  <c r="O74" i="2"/>
  <c r="O73" i="2"/>
  <c r="O57" i="2"/>
  <c r="O42" i="2"/>
  <c r="O72" i="2"/>
  <c r="O71" i="2"/>
  <c r="O69" i="2"/>
  <c r="O68" i="2"/>
  <c r="O67" i="2"/>
  <c r="O66" i="2"/>
  <c r="O64" i="2"/>
  <c r="O63" i="2"/>
  <c r="O62" i="2"/>
  <c r="O61" i="2"/>
  <c r="O60" i="2"/>
  <c r="O59" i="2"/>
  <c r="O58" i="2"/>
  <c r="O56" i="2"/>
  <c r="O55" i="2"/>
  <c r="O54" i="2"/>
  <c r="O52" i="2"/>
  <c r="O48" i="2"/>
  <c r="N90" i="2"/>
  <c r="N87" i="2"/>
  <c r="N84" i="2"/>
  <c r="N76" i="2"/>
  <c r="N70" i="2"/>
  <c r="N65" i="2"/>
  <c r="N53" i="2"/>
  <c r="N35" i="2"/>
  <c r="N25" i="2"/>
  <c r="N15" i="2"/>
  <c r="N9" i="2"/>
  <c r="O47" i="2"/>
  <c r="O49" i="2"/>
  <c r="O50" i="2"/>
  <c r="O51" i="2"/>
  <c r="O46" i="2"/>
  <c r="O44" i="2"/>
  <c r="O43" i="2"/>
  <c r="O37" i="2"/>
  <c r="O38" i="2"/>
  <c r="O39" i="2"/>
  <c r="O40" i="2"/>
  <c r="O41" i="2"/>
  <c r="O36" i="2"/>
  <c r="O34" i="2"/>
  <c r="O27" i="2"/>
  <c r="O28" i="2"/>
  <c r="O29" i="2"/>
  <c r="O30" i="2"/>
  <c r="O31" i="2"/>
  <c r="O32" i="2"/>
  <c r="O33" i="2"/>
  <c r="O26" i="2"/>
  <c r="O24" i="2"/>
  <c r="O23" i="2"/>
  <c r="O22" i="2"/>
  <c r="O16" i="2"/>
  <c r="O17" i="2"/>
  <c r="O18" i="2"/>
  <c r="O19" i="2"/>
  <c r="O20" i="2"/>
  <c r="O21" i="2"/>
  <c r="O11" i="2"/>
  <c r="O12" i="2"/>
  <c r="O13" i="2"/>
  <c r="O14" i="2"/>
  <c r="O10" i="2"/>
  <c r="M25" i="2"/>
  <c r="M15" i="2"/>
  <c r="M90" i="2"/>
  <c r="M87" i="2"/>
  <c r="M84" i="2"/>
  <c r="M76" i="2"/>
  <c r="M70" i="2"/>
  <c r="M65" i="2"/>
  <c r="M53" i="2"/>
  <c r="M35" i="2"/>
  <c r="L35" i="2"/>
  <c r="L15" i="2"/>
  <c r="L25" i="2"/>
  <c r="L90" i="2"/>
  <c r="L87" i="2"/>
  <c r="L84" i="2"/>
  <c r="L76" i="2"/>
  <c r="L70" i="2"/>
  <c r="L65" i="2"/>
  <c r="L53" i="2"/>
  <c r="K65" i="2"/>
  <c r="K70" i="2"/>
  <c r="K76" i="2"/>
  <c r="K15" i="2"/>
  <c r="K9" i="2"/>
  <c r="K90" i="2"/>
  <c r="K87" i="2"/>
  <c r="K84" i="2"/>
  <c r="K92" i="2" s="1"/>
  <c r="K53" i="2"/>
  <c r="K35" i="2"/>
  <c r="K25" i="2"/>
  <c r="J9" i="2"/>
  <c r="J90" i="2"/>
  <c r="I90" i="2"/>
  <c r="H90" i="2"/>
  <c r="G90" i="2"/>
  <c r="F90" i="2"/>
  <c r="E90" i="2"/>
  <c r="D90" i="2"/>
  <c r="C90" i="2"/>
  <c r="J87" i="2"/>
  <c r="I87" i="2"/>
  <c r="H87" i="2"/>
  <c r="G87" i="2"/>
  <c r="F87" i="2"/>
  <c r="E87" i="2"/>
  <c r="D87" i="2"/>
  <c r="C87" i="2"/>
  <c r="J84" i="2"/>
  <c r="J92" i="2" s="1"/>
  <c r="I84" i="2"/>
  <c r="I92" i="2" s="1"/>
  <c r="H84" i="2"/>
  <c r="H92" i="2" s="1"/>
  <c r="G84" i="2"/>
  <c r="G92" i="2" s="1"/>
  <c r="F84" i="2"/>
  <c r="F92" i="2" s="1"/>
  <c r="E84" i="2"/>
  <c r="E92" i="2" s="1"/>
  <c r="D84" i="2"/>
  <c r="D92" i="2" s="1"/>
  <c r="C84" i="2"/>
  <c r="C92" i="2" s="1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J25" i="2"/>
  <c r="H25" i="2"/>
  <c r="G25" i="2"/>
  <c r="F25" i="2"/>
  <c r="E25" i="2"/>
  <c r="D25" i="2"/>
  <c r="C25" i="2"/>
  <c r="I15" i="2"/>
  <c r="H15" i="2"/>
  <c r="G15" i="2"/>
  <c r="F15" i="2"/>
  <c r="E15" i="2"/>
  <c r="D15" i="2"/>
  <c r="C15" i="2"/>
  <c r="D9" i="2"/>
  <c r="C9" i="2"/>
  <c r="O81" i="6" l="1"/>
  <c r="O94" i="6" s="1"/>
  <c r="O81" i="5"/>
  <c r="O94" i="5" s="1"/>
  <c r="O81" i="3"/>
  <c r="O94" i="3" s="1"/>
  <c r="O90" i="2"/>
  <c r="O45" i="2"/>
  <c r="L92" i="2"/>
  <c r="M92" i="2"/>
  <c r="O87" i="2"/>
  <c r="O70" i="2"/>
  <c r="O84" i="2"/>
  <c r="O76" i="2"/>
  <c r="O65" i="2"/>
  <c r="N92" i="2"/>
  <c r="O53" i="2"/>
  <c r="O35" i="2"/>
  <c r="N81" i="2"/>
  <c r="N94" i="2" s="1"/>
  <c r="F9" i="2"/>
  <c r="F81" i="2" s="1"/>
  <c r="F94" i="2" s="1"/>
  <c r="J15" i="2"/>
  <c r="O15" i="2" s="1"/>
  <c r="M9" i="2"/>
  <c r="M81" i="2" s="1"/>
  <c r="M94" i="2" s="1"/>
  <c r="I9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H81" i="2" s="1"/>
  <c r="H94" i="2" s="1"/>
  <c r="C81" i="2"/>
  <c r="C94" i="2" s="1"/>
  <c r="D81" i="2"/>
  <c r="D94" i="2" s="1"/>
  <c r="I25" i="2"/>
  <c r="O25" i="2" s="1"/>
  <c r="O92" i="2" l="1"/>
  <c r="J81" i="2"/>
  <c r="J94" i="2" s="1"/>
  <c r="I81" i="2"/>
  <c r="I94" i="2" s="1"/>
  <c r="O9" i="2"/>
  <c r="O81" i="2" s="1"/>
  <c r="O94" i="2" l="1"/>
</calcChain>
</file>

<file path=xl/sharedStrings.xml><?xml version="1.0" encoding="utf-8"?>
<sst xmlns="http://schemas.openxmlformats.org/spreadsheetml/2006/main" count="570" uniqueCount="122">
  <si>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</si>
  <si>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</si>
  <si>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</si>
  <si>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</si>
  <si>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</si>
  <si>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</si>
  <si>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</si>
  <si>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</si>
  <si>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</si>
  <si>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</si>
  <si>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</si>
  <si>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</si>
  <si>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</si>
  <si>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</si>
  <si>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</si>
  <si>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</si>
  <si>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</si>
  <si>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</si>
  <si>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</si>
  <si>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</si>
  <si>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</si>
  <si>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</si>
  <si>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</si>
  <si>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</si>
  <si>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</si>
  <si>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</si>
  <si>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</si>
  <si>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</si>
  <si>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</si>
  <si>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</si>
  <si>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</si>
  <si>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</si>
  <si>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</si>
  <si>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</si>
  <si>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</si>
  <si>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</si>
  <si>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</si>
  <si>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</si>
  <si>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</si>
  <si>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</si>
  <si>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</si>
  <si>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</si>
  <si>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</si>
  <si>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</si>
  <si>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</si>
  <si>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</si>
  <si>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</si>
  <si>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</si>
  <si>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</si>
  <si>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</si>
  <si>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</si>
  <si>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</si>
  <si>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</si>
  <si>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</si>
  <si>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</si>
  <si>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</si>
  <si>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</si>
  <si>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</si>
  <si>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</si>
  <si>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</si>
  <si>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</si>
  <si>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</si>
  <si>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</si>
  <si>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</si>
  <si>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</si>
  <si>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</si>
  <si>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</si>
  <si>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</si>
  <si>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</si>
  <si>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</si>
  <si>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</si>
  <si>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</si>
  <si>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</si>
  <si>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</si>
  <si>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</si>
  <si>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</si>
  <si>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</si>
  <si>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</si>
  <si>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</si>
  <si>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</si>
  <si>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</si>
  <si>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</si>
  <si>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</si>
  <si>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</si>
  <si>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</si>
  <si>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</si>
  <si>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</si>
  <si>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</si>
  <si>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</si>
  <si>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</si>
  <si>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</si>
  <si>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</si>
  <si>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</si>
  <si>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</si>
  <si>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</si>
  <si>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</si>
  <si>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</si>
  <si>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</si>
  <si>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</si>
  <si>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</si>
  <si>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</si>
  <si>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</si>
  <si>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</si>
  <si>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</si>
  <si>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</si>
  <si>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</si>
  <si>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</si>
  <si>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</si>
  <si>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</si>
  <si>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</si>
  <si>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</si>
  <si>
    <t>Ángel David Taveras Difo</t>
  </si>
  <si>
    <t>2.1.2-SOBRESUELDOS (SEGURIDAD Y BONOS)</t>
  </si>
  <si>
    <t>ABRIL</t>
  </si>
  <si>
    <t>MAYO</t>
  </si>
  <si>
    <t>JUNIO</t>
  </si>
  <si>
    <t>SUB-TOTALES</t>
  </si>
  <si>
    <t>TOTAL 2DO. TRIMESTRE 2024</t>
  </si>
  <si>
    <t>AASG</t>
  </si>
  <si>
    <t>PROYECCION 2DO. TRIMESTRE 2024, ODAC</t>
  </si>
  <si>
    <t>Nota 2: La diferencia en el objetal 2.2.5 de alquileres y rentas se produjo por la devolución del libramiento 630, por estar pendiente la aprobación de la adenda al contrato de alquiler de las oficinas de ODAC.</t>
  </si>
  <si>
    <t xml:space="preserve">Nota 1: Gasto en etapa devengado.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</si>
</sst>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49" fontId="8" fillId="0" borderId="0" xfId="0" applyNumberFormat="1" applyFont="1" applyAlignment="1">
      <alignment horizontal="left" wrapText="1" indent="4"/>
    </xf>
    <xf numFmtId="49" fontId="7" fillId="0" borderId="0" xfId="0" applyNumberFormat="1" applyFont="1" applyAlignment="1">
      <alignment horizontal="left" wrapText="1" indent="4"/>
    </xf>
    <xf numFmtId="164" fontId="0" fillId="0" borderId="0" xfId="1" applyFont="1" applyBorder="1"/>
    <xf numFmtId="164" fontId="2" fillId="0" borderId="0" xfId="0" applyNumberFormat="1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164" fontId="13" fillId="0" borderId="10" xfId="0" applyNumberFormat="1" applyFont="1" applyBorder="1"/>
    <xf numFmtId="2" fontId="0" fillId="0" borderId="0" xfId="0" applyNumberFormat="1" applyAlignment="1">
      <alignment horizontal="right" vertical="justify" wrapText="1"/>
    </xf>
    <xf numFmtId="4" fontId="0" fillId="0" borderId="0" xfId="0" applyNumberFormat="1" applyAlignment="1">
      <alignment horizontal="right" vertical="justify" wrapText="1"/>
    </xf>
    <xf numFmtId="4" fontId="0" fillId="0" borderId="5" xfId="0" applyNumberFormat="1" applyBorder="1" applyAlignment="1">
      <alignment horizontal="right" vertical="justify" wrapText="1"/>
    </xf>
    <xf numFmtId="4" fontId="17" fillId="0" borderId="0" xfId="0" applyNumberFormat="1" applyFont="1" applyAlignment="1">
      <alignment horizontal="left" vertical="center" indent="2" shrinkToFit="1"/>
    </xf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19" fillId="0" borderId="2" xfId="0" applyNumberFormat="1" applyFont="1" applyBorder="1" applyAlignment="1">
      <alignment horizontal="left" indent="3"/>
    </xf>
    <xf numFmtId="4" fontId="19" fillId="0" borderId="2" xfId="0" applyNumberFormat="1" applyFont="1" applyBorder="1" applyAlignment="1">
      <alignment horizontal="left" indent="3"/>
    </xf>
    <xf numFmtId="4" fontId="18" fillId="0" borderId="2" xfId="0" applyNumberFormat="1" applyFont="1" applyBorder="1"/>
    <xf numFmtId="164" fontId="20" fillId="0" borderId="1" xfId="2" applyNumberFormat="1" applyFont="1" applyBorder="1" applyAlignment="1">
      <alignment horizontal="right" vertical="justify" wrapText="1"/>
    </xf>
    <xf numFmtId="4" fontId="20" fillId="0" borderId="1" xfId="2" applyNumberFormat="1" applyFont="1" applyBorder="1" applyAlignment="1">
      <alignment horizontal="right" vertical="justify" wrapText="1"/>
    </xf>
    <xf numFmtId="164" fontId="20" fillId="0" borderId="1" xfId="1" applyFont="1" applyBorder="1" applyAlignment="1">
      <alignment horizontal="right" vertical="justify" wrapText="1"/>
    </xf>
    <xf numFmtId="4" fontId="20" fillId="0" borderId="9" xfId="2" applyNumberFormat="1" applyFont="1" applyBorder="1" applyAlignment="1">
      <alignment horizontal="right" vertical="justify" wrapText="1"/>
    </xf>
    <xf numFmtId="4" fontId="20" fillId="0" borderId="1" xfId="1" applyNumberFormat="1" applyFont="1" applyBorder="1" applyAlignment="1">
      <alignment horizontal="right" vertical="justify" wrapText="1"/>
    </xf>
    <xf numFmtId="4" fontId="18" fillId="0" borderId="3" xfId="2" applyNumberFormat="1" applyFont="1" applyBorder="1" applyAlignment="1">
      <alignment horizontal="right" vertical="justify" wrapText="1"/>
    </xf>
    <xf numFmtId="164" fontId="18" fillId="0" borderId="3" xfId="2" applyNumberFormat="1" applyFont="1" applyBorder="1" applyAlignment="1">
      <alignment horizontal="right" vertical="justify" wrapText="1"/>
    </xf>
    <xf numFmtId="4" fontId="18" fillId="0" borderId="4" xfId="2" applyNumberFormat="1" applyFont="1" applyBorder="1" applyAlignment="1">
      <alignment horizontal="right" vertical="justify" wrapText="1"/>
    </xf>
    <xf numFmtId="4" fontId="18" fillId="0" borderId="3" xfId="1" applyNumberFormat="1" applyFont="1" applyBorder="1" applyAlignment="1">
      <alignment horizontal="right" vertical="justify" wrapText="1"/>
    </xf>
    <xf numFmtId="2" fontId="18" fillId="0" borderId="3" xfId="0" applyNumberFormat="1" applyFont="1" applyBorder="1" applyAlignment="1">
      <alignment horizontal="right" vertical="justify" wrapText="1"/>
    </xf>
    <xf numFmtId="4" fontId="18" fillId="0" borderId="3" xfId="0" applyNumberFormat="1" applyFont="1" applyBorder="1" applyAlignment="1">
      <alignment horizontal="right" vertical="justify" wrapText="1"/>
    </xf>
    <xf numFmtId="4" fontId="18" fillId="0" borderId="4" xfId="0" applyNumberFormat="1" applyFont="1" applyBorder="1" applyAlignment="1">
      <alignment horizontal="right" vertical="justify" wrapText="1"/>
    </xf>
    <xf numFmtId="164" fontId="20" fillId="0" borderId="3" xfId="2" applyNumberFormat="1" applyFont="1" applyBorder="1" applyAlignment="1">
      <alignment horizontal="right" vertical="justify" wrapText="1"/>
    </xf>
    <xf numFmtId="4" fontId="20" fillId="0" borderId="3" xfId="2" applyNumberFormat="1" applyFont="1" applyBorder="1" applyAlignment="1">
      <alignment horizontal="right" vertical="justify" wrapText="1"/>
    </xf>
    <xf numFmtId="2" fontId="20" fillId="0" borderId="3" xfId="0" applyNumberFormat="1" applyFont="1" applyBorder="1" applyAlignment="1">
      <alignment horizontal="right" vertical="justify" wrapText="1"/>
    </xf>
    <xf numFmtId="4" fontId="20" fillId="0" borderId="4" xfId="2" applyNumberFormat="1" applyFont="1" applyBorder="1" applyAlignment="1">
      <alignment horizontal="right" vertical="justify" wrapText="1"/>
    </xf>
    <xf numFmtId="4" fontId="20" fillId="0" borderId="3" xfId="1" applyNumberFormat="1" applyFont="1" applyBorder="1" applyAlignment="1">
      <alignment horizontal="right" vertical="justify" wrapText="1"/>
    </xf>
    <xf numFmtId="164" fontId="18" fillId="0" borderId="3" xfId="1" applyFont="1" applyBorder="1" applyAlignment="1">
      <alignment horizontal="right" vertical="justify" wrapText="1"/>
    </xf>
    <xf numFmtId="4" fontId="18" fillId="0" borderId="4" xfId="1" applyNumberFormat="1" applyFont="1" applyBorder="1" applyAlignment="1">
      <alignment horizontal="right" vertical="justify" wrapText="1"/>
    </xf>
    <xf numFmtId="164" fontId="20" fillId="0" borderId="3" xfId="1" applyFont="1" applyBorder="1" applyAlignment="1">
      <alignment horizontal="right" vertical="justify" wrapText="1"/>
    </xf>
    <xf numFmtId="164" fontId="20" fillId="0" borderId="4" xfId="1" applyFont="1" applyBorder="1" applyAlignment="1">
      <alignment horizontal="right" vertical="justify" wrapText="1"/>
    </xf>
    <xf numFmtId="2" fontId="18" fillId="0" borderId="5" xfId="0" applyNumberFormat="1" applyFont="1" applyBorder="1" applyAlignment="1">
      <alignment horizontal="right" vertical="justify" wrapText="1"/>
    </xf>
    <xf numFmtId="4" fontId="20" fillId="0" borderId="4" xfId="0" applyNumberFormat="1" applyFont="1" applyBorder="1" applyAlignment="1">
      <alignment horizontal="right" vertical="justify" wrapText="1"/>
    </xf>
    <xf numFmtId="4" fontId="20" fillId="0" borderId="3" xfId="0" applyNumberFormat="1" applyFont="1" applyBorder="1" applyAlignment="1">
      <alignment horizontal="right" vertical="justify" wrapText="1"/>
    </xf>
    <xf numFmtId="2" fontId="20" fillId="0" borderId="5" xfId="0" applyNumberFormat="1" applyFont="1" applyBorder="1" applyAlignment="1">
      <alignment horizontal="right" vertical="justify" wrapText="1"/>
    </xf>
    <xf numFmtId="2" fontId="18" fillId="0" borderId="2" xfId="0" applyNumberFormat="1" applyFont="1" applyBorder="1" applyAlignment="1">
      <alignment horizontal="right" vertical="justify" wrapText="1"/>
    </xf>
    <xf numFmtId="165" fontId="21" fillId="3" borderId="1" xfId="2" applyFont="1" applyFill="1" applyBorder="1" applyAlignment="1">
      <alignment horizontal="right" vertical="justify" wrapText="1"/>
    </xf>
    <xf numFmtId="4" fontId="21" fillId="3" borderId="1" xfId="2" applyNumberFormat="1" applyFont="1" applyFill="1" applyBorder="1" applyAlignment="1">
      <alignment horizontal="right" vertical="justify" wrapText="1"/>
    </xf>
    <xf numFmtId="2" fontId="20" fillId="0" borderId="1" xfId="0" applyNumberFormat="1" applyFont="1" applyBorder="1"/>
    <xf numFmtId="4" fontId="20" fillId="0" borderId="1" xfId="0" applyNumberFormat="1" applyFont="1" applyBorder="1"/>
    <xf numFmtId="4" fontId="20" fillId="0" borderId="9" xfId="0" applyNumberFormat="1" applyFont="1" applyBorder="1"/>
    <xf numFmtId="2" fontId="18" fillId="0" borderId="3" xfId="0" applyNumberFormat="1" applyFont="1" applyBorder="1"/>
    <xf numFmtId="4" fontId="18" fillId="0" borderId="3" xfId="0" applyNumberFormat="1" applyFont="1" applyBorder="1"/>
    <xf numFmtId="4" fontId="18" fillId="0" borderId="4" xfId="0" applyNumberFormat="1" applyFont="1" applyBorder="1"/>
    <xf numFmtId="2" fontId="18" fillId="0" borderId="5" xfId="0" applyNumberFormat="1" applyFont="1" applyBorder="1"/>
    <xf numFmtId="2" fontId="20" fillId="0" borderId="3" xfId="0" applyNumberFormat="1" applyFont="1" applyBorder="1"/>
    <xf numFmtId="4" fontId="20" fillId="0" borderId="3" xfId="0" applyNumberFormat="1" applyFont="1" applyBorder="1"/>
    <xf numFmtId="4" fontId="20" fillId="0" borderId="4" xfId="0" applyNumberFormat="1" applyFont="1" applyBorder="1"/>
    <xf numFmtId="2" fontId="18" fillId="0" borderId="2" xfId="0" applyNumberFormat="1" applyFont="1" applyBorder="1"/>
    <xf numFmtId="4" fontId="18" fillId="0" borderId="8" xfId="0" applyNumberFormat="1" applyFont="1" applyBorder="1"/>
    <xf numFmtId="4" fontId="18" fillId="0" borderId="2" xfId="0" applyNumberFormat="1" applyFont="1" applyBorder="1" applyAlignment="1">
      <alignment horizontal="right" vertical="justify" wrapText="1"/>
    </xf>
    <xf numFmtId="0" fontId="18" fillId="0" borderId="4" xfId="0" applyFont="1" applyBorder="1"/>
    <xf numFmtId="165" fontId="20" fillId="3" borderId="2" xfId="0" applyNumberFormat="1" applyFont="1" applyFill="1" applyBorder="1"/>
    <xf numFmtId="0" fontId="18" fillId="0" borderId="0" xfId="0" applyFont="1"/>
    <xf numFmtId="4" fontId="18" fillId="0" borderId="0" xfId="1" applyNumberFormat="1" applyFont="1"/>
    <xf numFmtId="164" fontId="18" fillId="0" borderId="0" xfId="1" applyFont="1"/>
    <xf numFmtId="165" fontId="18" fillId="0" borderId="0" xfId="0" applyNumberFormat="1" applyFont="1"/>
    <xf numFmtId="10" fontId="18" fillId="0" borderId="0" xfId="3" applyNumberFormat="1" applyFont="1"/>
    <xf numFmtId="4" fontId="20" fillId="0" borderId="0" xfId="0" applyNumberFormat="1" applyFont="1"/>
    <xf numFmtId="0" fontId="20" fillId="0" borderId="0" xfId="0" applyFont="1"/>
    <xf numFmtId="164" fontId="18" fillId="0" borderId="0" xfId="0" applyNumberFormat="1" applyFont="1"/>
    <xf numFmtId="49" fontId="22" fillId="3" borderId="1" xfId="0" applyNumberFormat="1" applyFont="1" applyFill="1" applyBorder="1" applyAlignment="1">
      <alignment horizontal="left"/>
    </xf>
    <xf numFmtId="49" fontId="23" fillId="0" borderId="1" xfId="0" applyNumberFormat="1" applyFont="1" applyBorder="1" applyAlignment="1">
      <alignment horizontal="left" indent="4"/>
    </xf>
    <xf numFmtId="49" fontId="24" fillId="0" borderId="3" xfId="0" applyNumberFormat="1" applyFont="1" applyBorder="1" applyAlignment="1">
      <alignment horizontal="left" indent="4"/>
    </xf>
    <xf numFmtId="49" fontId="24" fillId="0" borderId="3" xfId="0" applyNumberFormat="1" applyFont="1" applyBorder="1" applyAlignment="1">
      <alignment horizontal="left" wrapText="1" indent="4"/>
    </xf>
    <xf numFmtId="49" fontId="23" fillId="0" borderId="3" xfId="0" applyNumberFormat="1" applyFont="1" applyBorder="1" applyAlignment="1">
      <alignment horizontal="left" indent="4"/>
    </xf>
    <xf numFmtId="49" fontId="24" fillId="0" borderId="2" xfId="0" applyNumberFormat="1" applyFont="1" applyBorder="1" applyAlignment="1">
      <alignment horizontal="left" indent="4"/>
    </xf>
    <xf numFmtId="49" fontId="23" fillId="0" borderId="2" xfId="0" applyNumberFormat="1" applyFont="1" applyBorder="1" applyAlignment="1">
      <alignment horizontal="left" indent="3"/>
    </xf>
    <xf numFmtId="49" fontId="24" fillId="0" borderId="3" xfId="0" applyNumberFormat="1" applyFont="1" applyBorder="1" applyAlignment="1">
      <alignment horizontal="left" vertical="top" wrapText="1" indent="4"/>
    </xf>
    <xf numFmtId="49" fontId="23" fillId="0" borderId="3" xfId="0" applyNumberFormat="1" applyFont="1" applyBorder="1" applyAlignment="1">
      <alignment horizontal="left" wrapText="1" indent="4"/>
    </xf>
    <xf numFmtId="49" fontId="24" fillId="0" borderId="2" xfId="0" applyNumberFormat="1" applyFont="1" applyBorder="1" applyAlignment="1">
      <alignment horizontal="left" wrapText="1" indent="4"/>
    </xf>
    <xf numFmtId="49" fontId="25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4" fontId="18" fillId="0" borderId="0" xfId="0" applyNumberFormat="1" applyFont="1" applyAlignment="1">
      <alignment horizontal="right" vertical="justify" wrapText="1"/>
    </xf>
    <xf numFmtId="4" fontId="18" fillId="0" borderId="8" xfId="0" applyNumberFormat="1" applyFont="1" applyBorder="1" applyAlignment="1">
      <alignment horizontal="right" vertical="justify" wrapText="1"/>
    </xf>
    <xf numFmtId="4" fontId="18" fillId="0" borderId="2" xfId="1" applyNumberFormat="1" applyFont="1" applyBorder="1" applyAlignment="1">
      <alignment horizontal="right" vertical="justify" wrapText="1"/>
    </xf>
    <xf numFmtId="4" fontId="26" fillId="0" borderId="0" xfId="0" applyNumberFormat="1" applyFont="1" applyAlignment="1">
      <alignment horizontal="left" vertical="top"/>
    </xf>
    <xf numFmtId="49" fontId="24" fillId="0" borderId="1" xfId="0" applyNumberFormat="1" applyFont="1" applyBorder="1" applyAlignment="1">
      <alignment horizontal="left" wrapText="1" indent="4"/>
    </xf>
    <xf numFmtId="2" fontId="18" fillId="0" borderId="1" xfId="0" applyNumberFormat="1" applyFont="1" applyBorder="1" applyAlignment="1">
      <alignment horizontal="right" vertical="justify" wrapText="1"/>
    </xf>
    <xf numFmtId="4" fontId="18" fillId="0" borderId="1" xfId="0" applyNumberFormat="1" applyFont="1" applyBorder="1" applyAlignment="1">
      <alignment horizontal="right" vertical="justify" wrapText="1"/>
    </xf>
    <xf numFmtId="4" fontId="18" fillId="0" borderId="9" xfId="0" applyNumberFormat="1" applyFont="1" applyBorder="1" applyAlignment="1">
      <alignment horizontal="right" vertical="justify" wrapText="1"/>
    </xf>
    <xf numFmtId="4" fontId="18" fillId="0" borderId="1" xfId="1" applyNumberFormat="1" applyFont="1" applyBorder="1" applyAlignment="1">
      <alignment horizontal="right" vertical="justify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49" fontId="23" fillId="0" borderId="5" xfId="0" applyNumberFormat="1" applyFont="1" applyBorder="1" applyAlignment="1">
      <alignment horizontal="left"/>
    </xf>
    <xf numFmtId="49" fontId="23" fillId="0" borderId="0" xfId="0" applyNumberFormat="1" applyFont="1" applyAlignment="1">
      <alignment horizontal="left"/>
    </xf>
    <xf numFmtId="49" fontId="23" fillId="0" borderId="4" xfId="0" applyNumberFormat="1" applyFont="1" applyBorder="1" applyAlignment="1">
      <alignment horizontal="left"/>
    </xf>
    <xf numFmtId="49" fontId="23" fillId="0" borderId="6" xfId="0" applyNumberFormat="1" applyFont="1" applyBorder="1" applyAlignment="1">
      <alignment horizontal="left"/>
    </xf>
    <xf numFmtId="49" fontId="23" fillId="0" borderId="7" xfId="0" applyNumberFormat="1" applyFont="1" applyBorder="1" applyAlignment="1">
      <alignment horizontal="left"/>
    </xf>
    <xf numFmtId="49" fontId="23" fillId="0" borderId="8" xfId="0" applyNumberFormat="1" applyFont="1" applyBorder="1" applyAlignment="1">
      <alignment horizontal="left"/>
    </xf>
    <xf numFmtId="0" fontId="20" fillId="0" borderId="0" xfId="0" applyFont="1" applyAlignment="1">
      <alignment horizontal="center"/>
    </xf>
    <xf numFmtId="49" fontId="23" fillId="0" borderId="11" xfId="0" applyNumberFormat="1" applyFont="1" applyBorder="1" applyAlignment="1">
      <alignment horizontal="left"/>
    </xf>
    <xf numFmtId="49" fontId="23" fillId="0" borderId="12" xfId="0" applyNumberFormat="1" applyFont="1" applyBorder="1" applyAlignment="1">
      <alignment horizontal="left"/>
    </xf>
    <xf numFmtId="49" fontId="23" fillId="0" borderId="9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3669507</xdr:colOff>
      <xdr:row>111</xdr:row>
      <xdr:rowOff>4762</xdr:rowOff>
    </xdr:from>
    <xdr:to>
      <xdr:col>2</xdr:col>
      <xdr:colOff>488157</xdr:colOff>
      <xdr:row>111</xdr:row>
      <xdr:rowOff>4763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49F0DD5-70F7-476C-ADA2-87B189D93782}"/>
            </a:ext>
          </a:extLst>
        </xdr:cNvPr>
        <xdr:cNvCxnSpPr/>
      </xdr:nvCxnSpPr>
      <xdr:spPr>
        <a:xfrm flipV="1">
          <a:off x="3669507" y="24043481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5715001</xdr:colOff>
      <xdr:row>101</xdr:row>
      <xdr:rowOff>164306</xdr:rowOff>
    </xdr:from>
    <xdr:to>
      <xdr:col>14</xdr:col>
      <xdr:colOff>809625</xdr:colOff>
      <xdr:row>101</xdr:row>
      <xdr:rowOff>166687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7FE1D14-288A-4249-A49F-2673C8B16FBD}"/>
            </a:ext>
          </a:extLst>
        </xdr:cNvPr>
        <xdr:cNvCxnSpPr/>
      </xdr:nvCxnSpPr>
      <xdr:spPr>
        <a:xfrm>
          <a:off x="5715001" y="22679025"/>
          <a:ext cx="4238624" cy="2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F91E059-945E-475F-9BC9-8B4AA93A529C}"/>
            </a:ext>
          </a:extLst>
        </xdr:cNvPr>
        <xdr:cNvCxnSpPr/>
      </xdr:nvCxnSpPr>
      <xdr:spPr>
        <a:xfrm>
          <a:off x="535782" y="22705219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7DE6A1A8-6B4E-436E-BF40-F12ACD9095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2BF695FE-F1DA-4A23-871B-4B8E38B9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4264819</xdr:colOff>
      <xdr:row>110</xdr:row>
      <xdr:rowOff>171450</xdr:rowOff>
    </xdr:from>
    <xdr:to>
      <xdr:col>2</xdr:col>
      <xdr:colOff>1083469</xdr:colOff>
      <xdr:row>110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D358E80-1B8F-4CEC-B935-F2CA1E6BAF9B}"/>
            </a:ext>
          </a:extLst>
        </xdr:cNvPr>
        <xdr:cNvCxnSpPr/>
      </xdr:nvCxnSpPr>
      <xdr:spPr>
        <a:xfrm flipV="1">
          <a:off x="4264819" y="24591169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5715001</xdr:colOff>
      <xdr:row>101</xdr:row>
      <xdr:rowOff>164306</xdr:rowOff>
    </xdr:from>
    <xdr:to>
      <xdr:col>4</xdr:col>
      <xdr:colOff>607219</xdr:colOff>
      <xdr:row>101</xdr:row>
      <xdr:rowOff>178593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117750-9971-400E-A5F3-D80154C22F89}"/>
            </a:ext>
          </a:extLst>
        </xdr:cNvPr>
        <xdr:cNvCxnSpPr/>
      </xdr:nvCxnSpPr>
      <xdr:spPr>
        <a:xfrm>
          <a:off x="5715001" y="22869525"/>
          <a:ext cx="4036218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07538CB-9FFE-4F18-B496-DF56A886B64C}"/>
            </a:ext>
          </a:extLst>
        </xdr:cNvPr>
        <xdr:cNvCxnSpPr/>
      </xdr:nvCxnSpPr>
      <xdr:spPr>
        <a:xfrm>
          <a:off x="5357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1418F49-7594-4949-8DA2-04591FBEAC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AD21317-3AC8-47C5-9DE7-7B469BB9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5026819</xdr:colOff>
      <xdr:row>110</xdr:row>
      <xdr:rowOff>159544</xdr:rowOff>
    </xdr:from>
    <xdr:to>
      <xdr:col>3</xdr:col>
      <xdr:colOff>595313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36EFDC1-36DA-4A50-A7B8-D1E848BE2887}"/>
            </a:ext>
          </a:extLst>
        </xdr:cNvPr>
        <xdr:cNvCxnSpPr/>
      </xdr:nvCxnSpPr>
      <xdr:spPr>
        <a:xfrm flipV="1">
          <a:off x="5026819" y="24579263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321470</xdr:colOff>
      <xdr:row>101</xdr:row>
      <xdr:rowOff>176212</xdr:rowOff>
    </xdr:from>
    <xdr:to>
      <xdr:col>15</xdr:col>
      <xdr:colOff>107157</xdr:colOff>
      <xdr:row>101</xdr:row>
      <xdr:rowOff>190499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FB5C99-5506-4992-9B97-621D1BFD5837}"/>
            </a:ext>
          </a:extLst>
        </xdr:cNvPr>
        <xdr:cNvCxnSpPr/>
      </xdr:nvCxnSpPr>
      <xdr:spPr>
        <a:xfrm>
          <a:off x="9465470" y="22881431"/>
          <a:ext cx="4036218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3A1BB8B-F8F6-4D4B-8762-DB962972F06A}"/>
            </a:ext>
          </a:extLst>
        </xdr:cNvPr>
        <xdr:cNvCxnSpPr/>
      </xdr:nvCxnSpPr>
      <xdr:spPr>
        <a:xfrm>
          <a:off x="5357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9F397751-1307-4160-9385-518098E7FE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8001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AD0AFDBB-E47D-4E69-9412-E5C3D5D4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5288757</xdr:colOff>
      <xdr:row>110</xdr:row>
      <xdr:rowOff>159544</xdr:rowOff>
    </xdr:from>
    <xdr:to>
      <xdr:col>3</xdr:col>
      <xdr:colOff>857251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3D98D01-2B71-4A55-A66B-7C2A518306D5}"/>
            </a:ext>
          </a:extLst>
        </xdr:cNvPr>
        <xdr:cNvCxnSpPr/>
      </xdr:nvCxnSpPr>
      <xdr:spPr>
        <a:xfrm flipV="1">
          <a:off x="5455445" y="24579263"/>
          <a:ext cx="333136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321470</xdr:colOff>
      <xdr:row>101</xdr:row>
      <xdr:rowOff>176212</xdr:rowOff>
    </xdr:from>
    <xdr:to>
      <xdr:col>15</xdr:col>
      <xdr:colOff>107157</xdr:colOff>
      <xdr:row>101</xdr:row>
      <xdr:rowOff>190499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7EADC0-050A-4B34-8ABF-5E4BDAFBC222}"/>
            </a:ext>
          </a:extLst>
        </xdr:cNvPr>
        <xdr:cNvCxnSpPr/>
      </xdr:nvCxnSpPr>
      <xdr:spPr>
        <a:xfrm>
          <a:off x="9836945" y="23064787"/>
          <a:ext cx="3557587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0F46AC2-3BBF-4469-A00B-7D38873F50CB}"/>
            </a:ext>
          </a:extLst>
        </xdr:cNvPr>
        <xdr:cNvCxnSpPr/>
      </xdr:nvCxnSpPr>
      <xdr:spPr>
        <a:xfrm>
          <a:off x="10310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30B135E7-F55E-447E-9029-40253759D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52425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956FED0A-4B1E-4810-8E12-251332F8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09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623093</xdr:colOff>
      <xdr:row>110</xdr:row>
      <xdr:rowOff>138906</xdr:rowOff>
    </xdr:from>
    <xdr:to>
      <xdr:col>7</xdr:col>
      <xdr:colOff>138906</xdr:colOff>
      <xdr:row>110</xdr:row>
      <xdr:rowOff>150812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9F3A3A-5AC3-4674-A35C-3228633E21D1}"/>
            </a:ext>
          </a:extLst>
        </xdr:cNvPr>
        <xdr:cNvCxnSpPr/>
      </xdr:nvCxnSpPr>
      <xdr:spPr>
        <a:xfrm flipV="1">
          <a:off x="9449593" y="25078531"/>
          <a:ext cx="3563938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916783</xdr:colOff>
      <xdr:row>101</xdr:row>
      <xdr:rowOff>188118</xdr:rowOff>
    </xdr:from>
    <xdr:to>
      <xdr:col>14</xdr:col>
      <xdr:colOff>452438</xdr:colOff>
      <xdr:row>101</xdr:row>
      <xdr:rowOff>202406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82B6F08-2EF1-44A2-B6CF-7A424D0F294F}"/>
            </a:ext>
          </a:extLst>
        </xdr:cNvPr>
        <xdr:cNvCxnSpPr/>
      </xdr:nvCxnSpPr>
      <xdr:spPr>
        <a:xfrm>
          <a:off x="17204533" y="23333868"/>
          <a:ext cx="3321843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5A880D9-8CFE-4E38-A1C9-151DC19B5591}"/>
            </a:ext>
          </a:extLst>
        </xdr:cNvPr>
        <xdr:cNvCxnSpPr/>
      </xdr:nvCxnSpPr>
      <xdr:spPr>
        <a:xfrm>
          <a:off x="583407" y="23564850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0000CC"/>
  </sheetPr>
  <dimension ref="A1:R118"/>
  <sheetViews>
    <sheetView showGridLines="0" topLeftCell="B87" zoomScale="80" zoomScaleNormal="80" zoomScaleSheetLayoutView="80" workbookViewId="0">
      <selection activeCell="O94" sqref="O94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4" width="20.88671875" style="3" customWidth="1"/>
    <col min="5" max="7" width="20.88671875" hidden="1" customWidth="1"/>
    <col min="8" max="14" width="20.88671875" style="3" hidden="1" customWidth="1"/>
    <col min="15" max="15" width="22" style="3" customWidth="1"/>
    <col min="16" max="16" width="10.88671875" style="71" bestFit="1" customWidth="1"/>
    <col min="17" max="17" width="14.5546875" bestFit="1" customWidth="1"/>
  </cols>
  <sheetData>
    <row r="1" spans="2:17" ht="32.25" customHeight="1" x14ac:dyDescent="0.4"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68"/>
    </row>
    <row r="2" spans="2:17" ht="20.399999999999999" x14ac:dyDescent="0.35">
      <c r="B2" s="191" t="s">
        <v>105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69"/>
    </row>
    <row r="3" spans="2:17" ht="20.399999999999999" x14ac:dyDescent="0.35">
      <c r="B3" s="192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70"/>
    </row>
    <row r="4" spans="2:17" ht="20.399999999999999" x14ac:dyDescent="0.35">
      <c r="B4" s="192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70"/>
    </row>
    <row r="5" spans="2:17" x14ac:dyDescent="0.3">
      <c r="B5" s="193"/>
      <c r="C5" s="193"/>
      <c r="D5" s="2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5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10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 t="shared" ref="C9:H9" si="0">SUM(C10:C14)</f>
        <v>3877724.81</v>
      </c>
      <c r="D9" s="14">
        <f t="shared" si="0"/>
        <v>3945573.96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4">
        <f t="shared" ref="I9:N9" si="1">SUM(I10:I14)</f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5">
        <f>SUM(C9:N9)</f>
        <v>7823298.7699999996</v>
      </c>
      <c r="P9" s="72"/>
      <c r="Q9" s="16"/>
    </row>
    <row r="10" spans="2:17" ht="18" customHeight="1" x14ac:dyDescent="0.3">
      <c r="B10" s="18" t="s">
        <v>13</v>
      </c>
      <c r="C10" s="3">
        <f>2314200+855000</f>
        <v>3169200</v>
      </c>
      <c r="D10" s="20">
        <f>2314200+865000</f>
        <v>3179200</v>
      </c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1">
        <f>SUM(C10:N10)</f>
        <v>6348400</v>
      </c>
      <c r="P10" s="3"/>
      <c r="Q10" s="3"/>
    </row>
    <row r="11" spans="2:17" ht="18" customHeight="1" x14ac:dyDescent="0.3">
      <c r="B11" s="18" t="s">
        <v>14</v>
      </c>
      <c r="C11" s="3">
        <v>233000</v>
      </c>
      <c r="D11" s="20">
        <v>253000</v>
      </c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1">
        <f t="shared" ref="O11:O21" si="2">SUM(C11:N11)</f>
        <v>486000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20">
        <v>35368.19</v>
      </c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1">
        <f t="shared" si="2"/>
        <v>35368.19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23">
        <v>0</v>
      </c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1">
        <f t="shared" si="2"/>
        <v>0</v>
      </c>
      <c r="P13" s="73"/>
      <c r="Q13" s="3"/>
    </row>
    <row r="14" spans="2:17" ht="18" customHeight="1" x14ac:dyDescent="0.3">
      <c r="B14" s="18" t="s">
        <v>17</v>
      </c>
      <c r="C14" s="3">
        <f>346402.97+129121.84</f>
        <v>475524.80999999994</v>
      </c>
      <c r="D14" s="20">
        <f>347183.21+130822.56</f>
        <v>478005.77</v>
      </c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1">
        <f t="shared" si="2"/>
        <v>953530.58</v>
      </c>
      <c r="P14" s="3"/>
      <c r="Q14" s="3"/>
    </row>
    <row r="15" spans="2:17" s="17" customFormat="1" ht="18" customHeight="1" x14ac:dyDescent="0.3">
      <c r="B15" s="26" t="s">
        <v>18</v>
      </c>
      <c r="C15" s="27">
        <f t="shared" ref="C15:H15" si="3">SUM(C16:C24)</f>
        <v>1522486.68</v>
      </c>
      <c r="D15" s="28">
        <f t="shared" si="3"/>
        <v>2175765.9500000002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8">
        <f t="shared" si="3"/>
        <v>0</v>
      </c>
      <c r="I15" s="28">
        <f t="shared" ref="I15:N15" si="4">SUM(I16:I24)</f>
        <v>0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9">
        <f t="shared" si="2"/>
        <v>3698252.63</v>
      </c>
      <c r="P15" s="72"/>
      <c r="Q15" s="50"/>
    </row>
    <row r="16" spans="2:17" ht="18" customHeight="1" x14ac:dyDescent="0.3">
      <c r="B16" s="18" t="s">
        <v>19</v>
      </c>
      <c r="C16" s="3">
        <v>252669.48</v>
      </c>
      <c r="D16" s="20">
        <v>260248.9</v>
      </c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1">
        <f t="shared" si="2"/>
        <v>512918.38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23">
        <v>0</v>
      </c>
      <c r="E17" s="19"/>
      <c r="F17" s="22"/>
      <c r="G17" s="30"/>
      <c r="H17" s="21"/>
      <c r="I17" s="20"/>
      <c r="J17" s="20"/>
      <c r="K17" s="20"/>
      <c r="L17" s="20"/>
      <c r="M17" s="20"/>
      <c r="N17" s="20"/>
      <c r="O17" s="21">
        <f t="shared" si="2"/>
        <v>0</v>
      </c>
      <c r="P17" s="73"/>
      <c r="Q17" s="3"/>
    </row>
    <row r="18" spans="2:17" ht="18" customHeight="1" x14ac:dyDescent="0.3">
      <c r="B18" s="18" t="s">
        <v>21</v>
      </c>
      <c r="C18" s="3">
        <v>36695</v>
      </c>
      <c r="D18" s="23">
        <v>11900</v>
      </c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1">
        <f t="shared" si="2"/>
        <v>48595</v>
      </c>
      <c r="P18" s="73"/>
    </row>
    <row r="19" spans="2:17" ht="18" customHeight="1" x14ac:dyDescent="0.3">
      <c r="B19" s="18" t="s">
        <v>22</v>
      </c>
      <c r="C19" s="22">
        <v>0</v>
      </c>
      <c r="D19" s="23">
        <v>0</v>
      </c>
      <c r="E19" s="19"/>
      <c r="F19" s="30"/>
      <c r="G19" s="30"/>
      <c r="H19" s="21"/>
      <c r="I19" s="20"/>
      <c r="J19" s="20"/>
      <c r="K19" s="20"/>
      <c r="L19" s="20"/>
      <c r="M19" s="20"/>
      <c r="N19" s="20"/>
      <c r="O19" s="21">
        <f t="shared" si="2"/>
        <v>0</v>
      </c>
      <c r="P19" s="73"/>
    </row>
    <row r="20" spans="2:17" ht="18" customHeight="1" x14ac:dyDescent="0.3">
      <c r="B20" s="18" t="s">
        <v>23</v>
      </c>
      <c r="C20" s="3">
        <v>814890.96</v>
      </c>
      <c r="D20" s="21">
        <v>921561.8</v>
      </c>
      <c r="E20" s="30"/>
      <c r="F20" s="30"/>
      <c r="G20" s="22"/>
      <c r="H20" s="23"/>
      <c r="I20" s="20"/>
      <c r="J20" s="20"/>
      <c r="K20" s="20"/>
      <c r="L20" s="20"/>
      <c r="M20" s="20"/>
      <c r="N20" s="20"/>
      <c r="O20" s="21">
        <f t="shared" si="2"/>
        <v>1736452.76</v>
      </c>
      <c r="Q20" s="73"/>
    </row>
    <row r="21" spans="2:17" ht="18" customHeight="1" x14ac:dyDescent="0.3">
      <c r="B21" s="18" t="s">
        <v>24</v>
      </c>
      <c r="C21" s="3">
        <v>122437.24</v>
      </c>
      <c r="D21" s="20">
        <v>122437.24</v>
      </c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1">
        <f t="shared" si="2"/>
        <v>244874.48</v>
      </c>
      <c r="P21" s="73"/>
    </row>
    <row r="22" spans="2:17" ht="28.2" x14ac:dyDescent="0.3">
      <c r="B22" s="18" t="s">
        <v>25</v>
      </c>
      <c r="C22" s="22">
        <v>0</v>
      </c>
      <c r="D22" s="21">
        <v>192198.46</v>
      </c>
      <c r="E22" s="30"/>
      <c r="F22" s="30"/>
      <c r="G22" s="30"/>
      <c r="H22" s="21"/>
      <c r="I22" s="20"/>
      <c r="J22" s="20"/>
      <c r="K22" s="20"/>
      <c r="L22" s="20"/>
      <c r="M22" s="20"/>
      <c r="N22" s="20"/>
      <c r="O22" s="21">
        <f>SUM(C22:N22)</f>
        <v>192198.46</v>
      </c>
      <c r="P22" s="73"/>
    </row>
    <row r="23" spans="2:17" ht="18" customHeight="1" x14ac:dyDescent="0.3">
      <c r="B23" s="18" t="s">
        <v>26</v>
      </c>
      <c r="C23" s="30">
        <v>50000</v>
      </c>
      <c r="D23" s="21">
        <v>250298.4</v>
      </c>
      <c r="E23" s="30"/>
      <c r="F23" s="30"/>
      <c r="G23" s="30"/>
      <c r="H23" s="21"/>
      <c r="I23" s="20"/>
      <c r="J23" s="20"/>
      <c r="K23" s="20"/>
      <c r="L23" s="20"/>
      <c r="M23" s="20"/>
      <c r="N23" s="20"/>
      <c r="O23" s="21">
        <f t="shared" ref="O23" si="5">SUM(C23:N23)</f>
        <v>300298.40000000002</v>
      </c>
      <c r="P23" s="73"/>
      <c r="Q23" s="63"/>
    </row>
    <row r="24" spans="2:17" ht="18" customHeight="1" x14ac:dyDescent="0.3">
      <c r="B24" s="18" t="s">
        <v>27</v>
      </c>
      <c r="C24" s="3">
        <v>245794</v>
      </c>
      <c r="D24" s="21">
        <v>417121.15</v>
      </c>
      <c r="E24" s="32"/>
      <c r="F24" s="32"/>
      <c r="G24" s="32"/>
      <c r="H24" s="33"/>
      <c r="I24" s="20"/>
      <c r="J24" s="20"/>
      <c r="K24" s="20"/>
      <c r="L24" s="20"/>
      <c r="M24" s="20"/>
      <c r="N24" s="20"/>
      <c r="O24" s="21">
        <f>SUM(C24:N24)</f>
        <v>662915.15</v>
      </c>
      <c r="P24" s="73"/>
    </row>
    <row r="25" spans="2:17" s="17" customFormat="1" ht="18" customHeight="1" x14ac:dyDescent="0.3">
      <c r="B25" s="26" t="s">
        <v>28</v>
      </c>
      <c r="C25" s="84">
        <f t="shared" ref="C25:N25" si="6">SUM(C26:C34)</f>
        <v>1250000</v>
      </c>
      <c r="D25" s="29">
        <f t="shared" si="6"/>
        <v>327641.27</v>
      </c>
      <c r="E25" s="84">
        <f t="shared" si="6"/>
        <v>0</v>
      </c>
      <c r="F25" s="84">
        <f t="shared" si="6"/>
        <v>0</v>
      </c>
      <c r="G25" s="84">
        <f t="shared" si="6"/>
        <v>0</v>
      </c>
      <c r="H25" s="84">
        <f t="shared" si="6"/>
        <v>0</v>
      </c>
      <c r="I25" s="84">
        <f t="shared" si="6"/>
        <v>0</v>
      </c>
      <c r="J25" s="84">
        <f t="shared" si="6"/>
        <v>0</v>
      </c>
      <c r="K25" s="84">
        <f t="shared" si="6"/>
        <v>0</v>
      </c>
      <c r="L25" s="84">
        <f t="shared" si="6"/>
        <v>0</v>
      </c>
      <c r="M25" s="84">
        <f t="shared" si="6"/>
        <v>0</v>
      </c>
      <c r="N25" s="84">
        <f t="shared" si="6"/>
        <v>0</v>
      </c>
      <c r="O25" s="84">
        <f>SUM(C25:N25)</f>
        <v>1577641.27</v>
      </c>
      <c r="P25" s="72"/>
    </row>
    <row r="26" spans="2:17" ht="18" customHeight="1" x14ac:dyDescent="0.3">
      <c r="B26" s="18" t="s">
        <v>29</v>
      </c>
      <c r="C26" s="22">
        <v>0</v>
      </c>
      <c r="D26" s="21">
        <v>96773.81</v>
      </c>
      <c r="E26" s="30"/>
      <c r="F26" s="22"/>
      <c r="G26" s="30"/>
      <c r="H26" s="21"/>
      <c r="I26" s="20"/>
      <c r="J26" s="20"/>
      <c r="K26" s="20"/>
      <c r="L26" s="20"/>
      <c r="M26" s="20"/>
      <c r="N26" s="20"/>
      <c r="O26" s="21">
        <f>SUM(C26:N26)</f>
        <v>96773.81</v>
      </c>
      <c r="P26" s="73"/>
    </row>
    <row r="27" spans="2:17" ht="18" customHeight="1" x14ac:dyDescent="0.3">
      <c r="B27" s="18" t="s">
        <v>30</v>
      </c>
      <c r="C27" s="22">
        <v>0</v>
      </c>
      <c r="D27" s="23">
        <v>19116</v>
      </c>
      <c r="E27" s="22"/>
      <c r="F27" s="22"/>
      <c r="G27" s="22"/>
      <c r="H27" s="23"/>
      <c r="I27" s="23"/>
      <c r="J27" s="23"/>
      <c r="K27" s="23"/>
      <c r="L27" s="23"/>
      <c r="M27" s="23"/>
      <c r="N27" s="23"/>
      <c r="O27" s="21">
        <f t="shared" ref="O27:O33" si="7">SUM(C27:N27)</f>
        <v>19116</v>
      </c>
      <c r="P27" s="73"/>
    </row>
    <row r="28" spans="2:17" ht="18" customHeight="1" x14ac:dyDescent="0.3">
      <c r="B28" s="18" t="s">
        <v>31</v>
      </c>
      <c r="C28" s="22">
        <v>0</v>
      </c>
      <c r="D28" s="21">
        <v>42747.040000000001</v>
      </c>
      <c r="E28" s="30"/>
      <c r="F28" s="30"/>
      <c r="G28" s="30"/>
      <c r="H28" s="21"/>
      <c r="I28" s="21"/>
      <c r="J28" s="21"/>
      <c r="K28" s="21"/>
      <c r="L28" s="21"/>
      <c r="M28" s="21"/>
      <c r="N28" s="21"/>
      <c r="O28" s="21">
        <f t="shared" si="7"/>
        <v>42747.040000000001</v>
      </c>
      <c r="P28" s="73"/>
    </row>
    <row r="29" spans="2:17" ht="18" customHeight="1" x14ac:dyDescent="0.3">
      <c r="B29" s="18" t="s">
        <v>32</v>
      </c>
      <c r="C29" s="22">
        <v>0</v>
      </c>
      <c r="D29" s="23">
        <v>0</v>
      </c>
      <c r="E29" s="22"/>
      <c r="F29" s="22"/>
      <c r="G29" s="22"/>
      <c r="H29" s="23"/>
      <c r="I29" s="23"/>
      <c r="J29" s="23"/>
      <c r="K29" s="23"/>
      <c r="L29" s="23"/>
      <c r="M29" s="23"/>
      <c r="N29" s="23"/>
      <c r="O29" s="21">
        <f t="shared" si="7"/>
        <v>0</v>
      </c>
      <c r="P29" s="73"/>
    </row>
    <row r="30" spans="2:17" ht="18" customHeight="1" x14ac:dyDescent="0.3">
      <c r="B30" s="18" t="s">
        <v>33</v>
      </c>
      <c r="C30" s="22">
        <v>0</v>
      </c>
      <c r="D30" s="23">
        <v>0</v>
      </c>
      <c r="E30" s="30"/>
      <c r="F30" s="22"/>
      <c r="G30" s="22"/>
      <c r="H30" s="23"/>
      <c r="I30" s="23"/>
      <c r="J30" s="23"/>
      <c r="K30" s="23"/>
      <c r="L30" s="23"/>
      <c r="M30" s="23"/>
      <c r="N30" s="23"/>
      <c r="O30" s="21">
        <f t="shared" si="7"/>
        <v>0</v>
      </c>
      <c r="P30" s="73"/>
    </row>
    <row r="31" spans="2:17" ht="18" customHeight="1" x14ac:dyDescent="0.3">
      <c r="B31" s="18" t="s">
        <v>34</v>
      </c>
      <c r="C31" s="22">
        <v>0</v>
      </c>
      <c r="D31" s="23">
        <v>0</v>
      </c>
      <c r="E31" s="22"/>
      <c r="F31" s="22"/>
      <c r="G31" s="22"/>
      <c r="H31" s="23"/>
      <c r="I31" s="23"/>
      <c r="J31" s="23"/>
      <c r="K31" s="23"/>
      <c r="L31" s="23"/>
      <c r="M31" s="23"/>
      <c r="N31" s="23"/>
      <c r="O31" s="21">
        <f t="shared" si="7"/>
        <v>0</v>
      </c>
      <c r="P31" s="73"/>
    </row>
    <row r="32" spans="2:17" ht="18" customHeight="1" x14ac:dyDescent="0.3">
      <c r="B32" s="18" t="s">
        <v>35</v>
      </c>
      <c r="C32" s="3">
        <v>1250000</v>
      </c>
      <c r="D32" s="23">
        <v>0</v>
      </c>
      <c r="E32" s="22"/>
      <c r="F32" s="32"/>
      <c r="G32" s="32"/>
      <c r="H32" s="33"/>
      <c r="I32" s="33"/>
      <c r="J32" s="33"/>
      <c r="K32" s="33"/>
      <c r="L32" s="33"/>
      <c r="M32" s="33"/>
      <c r="N32" s="33"/>
      <c r="O32" s="21">
        <f t="shared" si="7"/>
        <v>1250000</v>
      </c>
      <c r="P32" s="73"/>
    </row>
    <row r="33" spans="2:17" ht="18" customHeight="1" x14ac:dyDescent="0.3">
      <c r="B33" s="35" t="s">
        <v>36</v>
      </c>
      <c r="C33" s="22">
        <v>0</v>
      </c>
      <c r="D33" s="23">
        <v>0</v>
      </c>
      <c r="E33" s="22"/>
      <c r="F33" s="22"/>
      <c r="G33" s="22"/>
      <c r="H33" s="23"/>
      <c r="I33" s="23"/>
      <c r="J33" s="23"/>
      <c r="K33" s="23"/>
      <c r="L33" s="23"/>
      <c r="M33" s="23"/>
      <c r="N33" s="23"/>
      <c r="O33" s="21">
        <f t="shared" si="7"/>
        <v>0</v>
      </c>
      <c r="P33" s="73"/>
    </row>
    <row r="34" spans="2:17" ht="18" customHeight="1" x14ac:dyDescent="0.3">
      <c r="B34" s="18" t="s">
        <v>37</v>
      </c>
      <c r="C34" s="31">
        <v>0</v>
      </c>
      <c r="D34" s="21">
        <v>169004.42</v>
      </c>
      <c r="E34" s="30"/>
      <c r="F34" s="32"/>
      <c r="G34" s="32"/>
      <c r="H34" s="33"/>
      <c r="I34" s="33"/>
      <c r="J34" s="33"/>
      <c r="K34" s="33"/>
      <c r="L34" s="33"/>
      <c r="M34" s="33"/>
      <c r="N34" s="33"/>
      <c r="O34" s="21">
        <f>SUM(C34:N34)</f>
        <v>169004.42</v>
      </c>
      <c r="P34" s="73"/>
    </row>
    <row r="35" spans="2:17" s="17" customFormat="1" ht="18" customHeight="1" x14ac:dyDescent="0.3">
      <c r="B35" s="26" t="s">
        <v>38</v>
      </c>
      <c r="C35" s="34">
        <f t="shared" ref="C35:H35" si="8">SUM(C36:C44)</f>
        <v>0</v>
      </c>
      <c r="D35" s="28">
        <f t="shared" si="8"/>
        <v>68255.83</v>
      </c>
      <c r="E35" s="27">
        <f t="shared" si="8"/>
        <v>0</v>
      </c>
      <c r="F35" s="27">
        <f t="shared" si="8"/>
        <v>0</v>
      </c>
      <c r="G35" s="34">
        <f t="shared" si="8"/>
        <v>0</v>
      </c>
      <c r="H35" s="36">
        <f t="shared" si="8"/>
        <v>0</v>
      </c>
      <c r="I35" s="36">
        <f t="shared" ref="I35:N35" si="9">SUM(I36:I44)</f>
        <v>0</v>
      </c>
      <c r="J35" s="36">
        <f t="shared" si="9"/>
        <v>0</v>
      </c>
      <c r="K35" s="36">
        <f t="shared" si="9"/>
        <v>0</v>
      </c>
      <c r="L35" s="36">
        <f t="shared" si="9"/>
        <v>0</v>
      </c>
      <c r="M35" s="36">
        <f t="shared" si="9"/>
        <v>0</v>
      </c>
      <c r="N35" s="36">
        <f t="shared" si="9"/>
        <v>0</v>
      </c>
      <c r="O35" s="29">
        <f>SUM(C35:N35)</f>
        <v>68255.83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23">
        <v>0</v>
      </c>
      <c r="E36" s="22"/>
      <c r="F36" s="22"/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23">
        <v>0</v>
      </c>
      <c r="E37" s="22"/>
      <c r="F37" s="22"/>
      <c r="G37" s="22"/>
      <c r="H37" s="23"/>
      <c r="I37" s="23"/>
      <c r="J37" s="23"/>
      <c r="K37" s="23"/>
      <c r="L37" s="23"/>
      <c r="M37" s="23"/>
      <c r="N37" s="23"/>
      <c r="O37" s="23">
        <f t="shared" ref="O37:O41" si="10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23">
        <v>0</v>
      </c>
      <c r="E38" s="22"/>
      <c r="F38" s="22"/>
      <c r="G38" s="22"/>
      <c r="H38" s="23"/>
      <c r="I38" s="23"/>
      <c r="J38" s="23"/>
      <c r="K38" s="23"/>
      <c r="L38" s="23"/>
      <c r="M38" s="23"/>
      <c r="N38" s="23"/>
      <c r="O38" s="23">
        <f t="shared" si="10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23">
        <v>0</v>
      </c>
      <c r="E39" s="22"/>
      <c r="F39" s="22"/>
      <c r="G39" s="22"/>
      <c r="H39" s="23"/>
      <c r="I39" s="23"/>
      <c r="J39" s="23"/>
      <c r="K39" s="23"/>
      <c r="L39" s="23"/>
      <c r="M39" s="23"/>
      <c r="N39" s="23"/>
      <c r="O39" s="23">
        <f t="shared" si="10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23">
        <v>0</v>
      </c>
      <c r="E40" s="22"/>
      <c r="F40" s="22"/>
      <c r="G40" s="22"/>
      <c r="H40" s="23"/>
      <c r="I40" s="23"/>
      <c r="J40" s="23"/>
      <c r="K40" s="23"/>
      <c r="L40" s="23"/>
      <c r="M40" s="23"/>
      <c r="N40" s="23"/>
      <c r="O40" s="23">
        <f t="shared" si="10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23">
        <v>0</v>
      </c>
      <c r="E41" s="22"/>
      <c r="F41" s="22"/>
      <c r="G41" s="22"/>
      <c r="H41" s="23"/>
      <c r="I41" s="23"/>
      <c r="J41" s="23"/>
      <c r="K41" s="23"/>
      <c r="L41" s="23"/>
      <c r="M41" s="23"/>
      <c r="N41" s="23"/>
      <c r="O41" s="23">
        <f t="shared" si="10"/>
        <v>0</v>
      </c>
      <c r="P41" s="74"/>
    </row>
    <row r="42" spans="2:17" ht="18" customHeight="1" x14ac:dyDescent="0.3">
      <c r="B42" s="35" t="s">
        <v>45</v>
      </c>
      <c r="C42" s="22">
        <v>0</v>
      </c>
      <c r="D42" s="23">
        <v>68255.83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>
        <f>SUM(C42:N42)</f>
        <v>68255.83</v>
      </c>
      <c r="P42" s="74"/>
    </row>
    <row r="43" spans="2:17" ht="18" customHeight="1" x14ac:dyDescent="0.3">
      <c r="B43" s="18" t="s">
        <v>46</v>
      </c>
      <c r="C43" s="22">
        <v>0</v>
      </c>
      <c r="D43" s="23">
        <v>0</v>
      </c>
      <c r="E43" s="22"/>
      <c r="F43" s="22"/>
      <c r="G43" s="22"/>
      <c r="H43" s="23"/>
      <c r="I43" s="23"/>
      <c r="J43" s="23"/>
      <c r="K43" s="23"/>
      <c r="L43" s="23"/>
      <c r="M43" s="23"/>
      <c r="N43" s="23"/>
      <c r="O43" s="23">
        <f t="shared" ref="O43" si="11">SUM(C43:N43)</f>
        <v>0</v>
      </c>
      <c r="P43" s="74"/>
    </row>
    <row r="44" spans="2:17" ht="18" customHeight="1" x14ac:dyDescent="0.3">
      <c r="B44" s="18" t="s">
        <v>47</v>
      </c>
      <c r="C44" s="31">
        <v>0</v>
      </c>
      <c r="D44" s="23">
        <v>0</v>
      </c>
      <c r="E44" s="22"/>
      <c r="F44" s="22"/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36">
        <f t="shared" ref="D45:E45" si="12">SUM(D46:D52)</f>
        <v>0</v>
      </c>
      <c r="E45" s="34">
        <f t="shared" si="12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23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23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51" si="13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23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23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3"/>
        <v>0</v>
      </c>
      <c r="P49" s="74"/>
    </row>
    <row r="50" spans="2:18" ht="18" customHeight="1" x14ac:dyDescent="0.3">
      <c r="B50" s="18" t="s">
        <v>53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3"/>
        <v>0</v>
      </c>
      <c r="P50" s="74"/>
    </row>
    <row r="51" spans="2:18" ht="18" customHeight="1" x14ac:dyDescent="0.3">
      <c r="B51" s="18" t="s">
        <v>54</v>
      </c>
      <c r="C51" s="22">
        <v>0</v>
      </c>
      <c r="D51" s="23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3"/>
        <v>0</v>
      </c>
      <c r="P51" s="74"/>
    </row>
    <row r="52" spans="2:18" ht="18" customHeight="1" x14ac:dyDescent="0.3">
      <c r="B52" s="39" t="s">
        <v>55</v>
      </c>
      <c r="C52" s="40">
        <v>0</v>
      </c>
      <c r="D52" s="41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ref="O52:O80" si="14">SUM(C52:N52)</f>
        <v>0</v>
      </c>
      <c r="P52" s="74"/>
    </row>
    <row r="53" spans="2:18" s="17" customFormat="1" ht="21.75" customHeight="1" x14ac:dyDescent="0.3">
      <c r="B53" s="12" t="s">
        <v>56</v>
      </c>
      <c r="C53" s="42">
        <f t="shared" ref="C53:N53" si="15">SUM(C54:C64)</f>
        <v>0</v>
      </c>
      <c r="D53" s="43">
        <f t="shared" si="15"/>
        <v>138071.79999999999</v>
      </c>
      <c r="E53" s="43">
        <f t="shared" si="15"/>
        <v>0</v>
      </c>
      <c r="F53" s="43">
        <f t="shared" si="15"/>
        <v>0</v>
      </c>
      <c r="G53" s="43">
        <f t="shared" si="15"/>
        <v>0</v>
      </c>
      <c r="H53" s="43">
        <f t="shared" si="15"/>
        <v>0</v>
      </c>
      <c r="I53" s="43">
        <f t="shared" si="15"/>
        <v>0</v>
      </c>
      <c r="J53" s="43">
        <f t="shared" si="15"/>
        <v>0</v>
      </c>
      <c r="K53" s="43">
        <f t="shared" si="15"/>
        <v>0</v>
      </c>
      <c r="L53" s="43">
        <f t="shared" si="15"/>
        <v>0</v>
      </c>
      <c r="M53" s="43">
        <f t="shared" si="15"/>
        <v>0</v>
      </c>
      <c r="N53" s="43">
        <f t="shared" si="15"/>
        <v>0</v>
      </c>
      <c r="O53" s="15">
        <f t="shared" si="14"/>
        <v>138071.79999999999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3">
        <v>0</v>
      </c>
      <c r="E54" s="23"/>
      <c r="F54" s="22"/>
      <c r="G54" s="30"/>
      <c r="H54" s="23"/>
      <c r="I54" s="23"/>
      <c r="J54" s="23"/>
      <c r="K54" s="23"/>
      <c r="L54" s="23"/>
      <c r="M54" s="23"/>
      <c r="N54" s="23"/>
      <c r="O54" s="21">
        <f t="shared" si="14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3">
        <v>0</v>
      </c>
      <c r="E55" s="22"/>
      <c r="F55" s="22"/>
      <c r="G55" s="30"/>
      <c r="H55" s="23"/>
      <c r="I55" s="23"/>
      <c r="J55" s="23"/>
      <c r="K55" s="23"/>
      <c r="L55" s="23"/>
      <c r="M55" s="23"/>
      <c r="N55" s="23"/>
      <c r="O55" s="21">
        <f t="shared" si="14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3">
        <v>0</v>
      </c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1">
        <f t="shared" si="14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3">
        <v>0</v>
      </c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1">
        <f t="shared" si="14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3">
        <v>138071.79999999999</v>
      </c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1">
        <f t="shared" si="14"/>
        <v>138071.79999999999</v>
      </c>
      <c r="P58" s="73"/>
    </row>
    <row r="59" spans="2:18" ht="18" customHeight="1" x14ac:dyDescent="0.3">
      <c r="B59" s="35" t="s">
        <v>62</v>
      </c>
      <c r="C59" s="22">
        <v>0</v>
      </c>
      <c r="D59" s="23">
        <v>0</v>
      </c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1">
        <f t="shared" si="14"/>
        <v>0</v>
      </c>
      <c r="P59" s="73"/>
    </row>
    <row r="60" spans="2:18" ht="18" customHeight="1" x14ac:dyDescent="0.3">
      <c r="B60" s="35" t="s">
        <v>63</v>
      </c>
      <c r="C60" s="22">
        <v>0</v>
      </c>
      <c r="D60" s="23">
        <v>0</v>
      </c>
      <c r="E60" s="22"/>
      <c r="F60" s="22"/>
      <c r="G60" s="22"/>
      <c r="H60" s="23"/>
      <c r="I60" s="23"/>
      <c r="J60" s="23"/>
      <c r="K60" s="23"/>
      <c r="L60" s="23"/>
      <c r="M60" s="23"/>
      <c r="N60" s="23"/>
      <c r="O60" s="21">
        <f t="shared" si="14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3">
        <v>0</v>
      </c>
      <c r="E61" s="22"/>
      <c r="F61" s="22"/>
      <c r="G61" s="22"/>
      <c r="H61" s="23"/>
      <c r="I61" s="23"/>
      <c r="J61" s="23"/>
      <c r="K61" s="23"/>
      <c r="L61" s="23"/>
      <c r="M61" s="23"/>
      <c r="N61" s="23"/>
      <c r="O61" s="21">
        <f t="shared" si="14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3">
        <v>0</v>
      </c>
      <c r="E62" s="22"/>
      <c r="F62" s="22"/>
      <c r="G62" s="22"/>
      <c r="H62" s="23"/>
      <c r="I62" s="23"/>
      <c r="J62" s="23"/>
      <c r="K62" s="23"/>
      <c r="L62" s="23"/>
      <c r="M62" s="23"/>
      <c r="N62" s="23"/>
      <c r="O62" s="21">
        <f t="shared" si="14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3">
        <v>0</v>
      </c>
      <c r="E63" s="22"/>
      <c r="F63" s="22"/>
      <c r="G63" s="22"/>
      <c r="H63" s="23"/>
      <c r="I63" s="23"/>
      <c r="J63" s="23"/>
      <c r="K63" s="23"/>
      <c r="L63" s="23"/>
      <c r="M63" s="23"/>
      <c r="N63" s="23"/>
      <c r="O63" s="21">
        <f t="shared" si="14"/>
        <v>0</v>
      </c>
      <c r="P63" s="73"/>
    </row>
    <row r="64" spans="2:18" ht="18" customHeight="1" x14ac:dyDescent="0.3">
      <c r="B64" s="18" t="s">
        <v>67</v>
      </c>
      <c r="C64" s="31">
        <v>0</v>
      </c>
      <c r="D64" s="23">
        <v>0</v>
      </c>
      <c r="E64" s="22"/>
      <c r="F64" s="22"/>
      <c r="G64" s="22"/>
      <c r="H64" s="23"/>
      <c r="I64" s="23"/>
      <c r="J64" s="23"/>
      <c r="K64" s="23"/>
      <c r="L64" s="23"/>
      <c r="M64" s="23"/>
      <c r="N64" s="23"/>
      <c r="O64" s="21">
        <f t="shared" si="14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6">
        <f>SUM(D66:D69)</f>
        <v>0</v>
      </c>
      <c r="E65" s="34">
        <v>0</v>
      </c>
      <c r="F65" s="34">
        <v>0</v>
      </c>
      <c r="G65" s="34">
        <f t="shared" ref="G65:N65" si="16">SUM(G66:G69)</f>
        <v>0</v>
      </c>
      <c r="H65" s="36">
        <f t="shared" si="16"/>
        <v>0</v>
      </c>
      <c r="I65" s="36">
        <f t="shared" si="16"/>
        <v>0</v>
      </c>
      <c r="J65" s="36">
        <f t="shared" si="16"/>
        <v>0</v>
      </c>
      <c r="K65" s="36">
        <f t="shared" si="16"/>
        <v>0</v>
      </c>
      <c r="L65" s="36">
        <f t="shared" si="16"/>
        <v>0</v>
      </c>
      <c r="M65" s="36">
        <f t="shared" si="16"/>
        <v>0</v>
      </c>
      <c r="N65" s="36">
        <f t="shared" si="16"/>
        <v>0</v>
      </c>
      <c r="O65" s="36">
        <f t="shared" si="14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3">
        <v>0</v>
      </c>
      <c r="E66" s="22"/>
      <c r="F66" s="22"/>
      <c r="G66" s="22"/>
      <c r="H66" s="23"/>
      <c r="I66" s="23"/>
      <c r="J66" s="23"/>
      <c r="K66" s="23"/>
      <c r="L66" s="23"/>
      <c r="M66" s="23"/>
      <c r="N66" s="23"/>
      <c r="O66" s="21">
        <f t="shared" si="14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3">
        <v>0</v>
      </c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1">
        <f t="shared" si="14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3">
        <v>0</v>
      </c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1">
        <f t="shared" si="14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3">
        <v>0</v>
      </c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1">
        <f t="shared" si="14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6">
        <f>SUM(D71:D75)</f>
        <v>0</v>
      </c>
      <c r="E70" s="34">
        <v>0</v>
      </c>
      <c r="F70" s="34">
        <v>0</v>
      </c>
      <c r="G70" s="34">
        <f t="shared" ref="G70:N70" si="17">SUM(G71:G75)</f>
        <v>0</v>
      </c>
      <c r="H70" s="36">
        <f t="shared" si="17"/>
        <v>0</v>
      </c>
      <c r="I70" s="36">
        <f t="shared" si="17"/>
        <v>0</v>
      </c>
      <c r="J70" s="36">
        <f t="shared" si="17"/>
        <v>0</v>
      </c>
      <c r="K70" s="36">
        <f t="shared" si="17"/>
        <v>0</v>
      </c>
      <c r="L70" s="36">
        <f t="shared" si="17"/>
        <v>0</v>
      </c>
      <c r="M70" s="36">
        <f t="shared" si="17"/>
        <v>0</v>
      </c>
      <c r="N70" s="36">
        <f t="shared" si="17"/>
        <v>0</v>
      </c>
      <c r="O70" s="36">
        <f t="shared" si="14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3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4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4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3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4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4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3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4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6">
        <f>SUM(D77:D80)</f>
        <v>0</v>
      </c>
      <c r="E76" s="34">
        <v>0</v>
      </c>
      <c r="F76" s="34">
        <v>0</v>
      </c>
      <c r="G76" s="34">
        <f t="shared" ref="G76:N76" si="18">SUM(G77:G80)</f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4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3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4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3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4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3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4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3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4"/>
        <v>0</v>
      </c>
      <c r="P80" s="74"/>
    </row>
    <row r="81" spans="2:17" ht="18" customHeight="1" x14ac:dyDescent="0.3">
      <c r="B81" s="46" t="s">
        <v>84</v>
      </c>
      <c r="C81" s="87">
        <f>C53+C35+C25+C15+C9</f>
        <v>6650211.4900000002</v>
      </c>
      <c r="D81" s="88">
        <f>D53+D35+D25+D15+D9</f>
        <v>6655308.8100000005</v>
      </c>
      <c r="E81" s="87">
        <f t="shared" ref="E81:N81" si="19">+E53+E35+E25+E15+E9</f>
        <v>0</v>
      </c>
      <c r="F81" s="87">
        <f t="shared" si="19"/>
        <v>0</v>
      </c>
      <c r="G81" s="87">
        <f t="shared" si="19"/>
        <v>0</v>
      </c>
      <c r="H81" s="88">
        <f t="shared" si="19"/>
        <v>0</v>
      </c>
      <c r="I81" s="88">
        <f t="shared" si="19"/>
        <v>0</v>
      </c>
      <c r="J81" s="88">
        <f t="shared" si="19"/>
        <v>0</v>
      </c>
      <c r="K81" s="88">
        <f t="shared" si="19"/>
        <v>0</v>
      </c>
      <c r="L81" s="88">
        <f t="shared" si="19"/>
        <v>0</v>
      </c>
      <c r="M81" s="88">
        <f t="shared" si="19"/>
        <v>0</v>
      </c>
      <c r="N81" s="88">
        <f t="shared" si="19"/>
        <v>0</v>
      </c>
      <c r="O81" s="88">
        <f>O53+O35+O25+O15+O9+O65+O70+O76</f>
        <v>13305520.299999999</v>
      </c>
      <c r="P81" s="76"/>
    </row>
    <row r="82" spans="2:17" ht="18" customHeight="1" x14ac:dyDescent="0.3">
      <c r="B82" s="184" t="s">
        <v>85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6"/>
      <c r="P82" s="77"/>
    </row>
    <row r="83" spans="2:17" s="17" customFormat="1" ht="6" customHeight="1" x14ac:dyDescent="0.3">
      <c r="B83" s="187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9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66">
        <f t="shared" ref="D84:N84" si="20">SUM(D85)</f>
        <v>0</v>
      </c>
      <c r="E84" s="48">
        <f t="shared" si="20"/>
        <v>0</v>
      </c>
      <c r="F84" s="48">
        <f t="shared" si="20"/>
        <v>0</v>
      </c>
      <c r="G84" s="48">
        <f t="shared" si="20"/>
        <v>0</v>
      </c>
      <c r="H84" s="49">
        <f t="shared" si="20"/>
        <v>0</v>
      </c>
      <c r="I84" s="49">
        <f t="shared" si="20"/>
        <v>0</v>
      </c>
      <c r="J84" s="66">
        <f t="shared" si="20"/>
        <v>0</v>
      </c>
      <c r="K84" s="66">
        <f t="shared" si="20"/>
        <v>0</v>
      </c>
      <c r="L84" s="66">
        <f t="shared" si="20"/>
        <v>0</v>
      </c>
      <c r="M84" s="66">
        <f t="shared" si="20"/>
        <v>0</v>
      </c>
      <c r="N84" s="66">
        <f t="shared" si="20"/>
        <v>0</v>
      </c>
      <c r="O84" s="66">
        <f t="shared" ref="O84:O91" si="21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6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21"/>
        <v>0</v>
      </c>
      <c r="P85" s="74"/>
    </row>
    <row r="86" spans="2:17" ht="18" customHeight="1" x14ac:dyDescent="0.3">
      <c r="B86" s="18" t="s">
        <v>88</v>
      </c>
      <c r="C86" s="53">
        <v>0</v>
      </c>
      <c r="D86" s="6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21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67">
        <f t="shared" ref="D87:N87" si="22">SUM(D88)</f>
        <v>0</v>
      </c>
      <c r="E87" s="54">
        <f t="shared" si="22"/>
        <v>0</v>
      </c>
      <c r="F87" s="54">
        <f t="shared" si="22"/>
        <v>0</v>
      </c>
      <c r="G87" s="54">
        <f t="shared" si="22"/>
        <v>0</v>
      </c>
      <c r="H87" s="55">
        <f t="shared" si="22"/>
        <v>0</v>
      </c>
      <c r="I87" s="67">
        <f t="shared" si="22"/>
        <v>0</v>
      </c>
      <c r="J87" s="67">
        <f t="shared" si="22"/>
        <v>0</v>
      </c>
      <c r="K87" s="67">
        <f t="shared" si="22"/>
        <v>0</v>
      </c>
      <c r="L87" s="67">
        <f t="shared" si="22"/>
        <v>0</v>
      </c>
      <c r="M87" s="67">
        <f t="shared" si="22"/>
        <v>0</v>
      </c>
      <c r="N87" s="67">
        <f t="shared" si="22"/>
        <v>0</v>
      </c>
      <c r="O87" s="67">
        <f t="shared" si="21"/>
        <v>0</v>
      </c>
      <c r="P87" s="78"/>
    </row>
    <row r="88" spans="2:17" ht="18" customHeight="1" x14ac:dyDescent="0.3">
      <c r="B88" s="35" t="s">
        <v>90</v>
      </c>
      <c r="C88" s="51">
        <v>0</v>
      </c>
      <c r="D88" s="6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21"/>
        <v>0</v>
      </c>
      <c r="P88" s="74"/>
    </row>
    <row r="89" spans="2:17" ht="18" customHeight="1" x14ac:dyDescent="0.3">
      <c r="B89" s="35" t="s">
        <v>91</v>
      </c>
      <c r="C89" s="51">
        <v>0</v>
      </c>
      <c r="D89" s="6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21"/>
        <v>0</v>
      </c>
      <c r="P89" s="74"/>
    </row>
    <row r="90" spans="2:17" ht="18" customHeight="1" x14ac:dyDescent="0.3">
      <c r="B90" s="26" t="s">
        <v>92</v>
      </c>
      <c r="C90" s="54">
        <f t="shared" ref="C90:N90" si="23">SUM(C91)</f>
        <v>0</v>
      </c>
      <c r="D90" s="67">
        <f t="shared" si="23"/>
        <v>0</v>
      </c>
      <c r="E90" s="54">
        <f t="shared" si="23"/>
        <v>0</v>
      </c>
      <c r="F90" s="54">
        <f t="shared" si="23"/>
        <v>0</v>
      </c>
      <c r="G90" s="54">
        <f t="shared" si="23"/>
        <v>0</v>
      </c>
      <c r="H90" s="55">
        <f t="shared" si="23"/>
        <v>0</v>
      </c>
      <c r="I90" s="67">
        <f t="shared" si="23"/>
        <v>0</v>
      </c>
      <c r="J90" s="67">
        <f t="shared" si="23"/>
        <v>0</v>
      </c>
      <c r="K90" s="67">
        <f t="shared" si="23"/>
        <v>0</v>
      </c>
      <c r="L90" s="67">
        <f t="shared" si="23"/>
        <v>0</v>
      </c>
      <c r="M90" s="67">
        <f t="shared" si="23"/>
        <v>0</v>
      </c>
      <c r="N90" s="67">
        <f t="shared" si="23"/>
        <v>0</v>
      </c>
      <c r="O90" s="67">
        <f t="shared" si="21"/>
        <v>0</v>
      </c>
      <c r="P90" s="78"/>
    </row>
    <row r="91" spans="2:17" ht="18" customHeight="1" x14ac:dyDescent="0.3">
      <c r="B91" s="56" t="s">
        <v>93</v>
      </c>
      <c r="C91" s="57">
        <v>0</v>
      </c>
      <c r="D91" s="11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21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89">
        <f t="shared" ref="D92:N92" si="24">SUM(D84:D91)</f>
        <v>0</v>
      </c>
      <c r="E92" s="47">
        <f t="shared" si="24"/>
        <v>0</v>
      </c>
      <c r="F92" s="47">
        <f t="shared" si="24"/>
        <v>0</v>
      </c>
      <c r="G92" s="47">
        <f t="shared" si="24"/>
        <v>0</v>
      </c>
      <c r="H92" s="47">
        <f t="shared" si="24"/>
        <v>0</v>
      </c>
      <c r="I92" s="47">
        <f t="shared" si="24"/>
        <v>0</v>
      </c>
      <c r="J92" s="47">
        <f t="shared" si="24"/>
        <v>0</v>
      </c>
      <c r="K92" s="47">
        <f t="shared" si="24"/>
        <v>0</v>
      </c>
      <c r="L92" s="47">
        <f t="shared" si="24"/>
        <v>0</v>
      </c>
      <c r="M92" s="47">
        <f t="shared" si="24"/>
        <v>0</v>
      </c>
      <c r="N92" s="47">
        <f t="shared" si="24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52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5">
        <f>C81+C92</f>
        <v>6650211.4900000002</v>
      </c>
      <c r="D94" s="86">
        <f>D81+D92</f>
        <v>6655308.8100000005</v>
      </c>
      <c r="E94" s="85">
        <f t="shared" ref="E94:N94" si="25">+E81</f>
        <v>0</v>
      </c>
      <c r="F94" s="85">
        <f t="shared" si="25"/>
        <v>0</v>
      </c>
      <c r="G94" s="85">
        <f t="shared" si="25"/>
        <v>0</v>
      </c>
      <c r="H94" s="86">
        <f t="shared" si="25"/>
        <v>0</v>
      </c>
      <c r="I94" s="86">
        <f t="shared" si="25"/>
        <v>0</v>
      </c>
      <c r="J94" s="86">
        <f t="shared" si="25"/>
        <v>0</v>
      </c>
      <c r="K94" s="86">
        <f t="shared" si="25"/>
        <v>0</v>
      </c>
      <c r="L94" s="86">
        <f t="shared" si="25"/>
        <v>0</v>
      </c>
      <c r="M94" s="86">
        <f t="shared" si="25"/>
        <v>0</v>
      </c>
      <c r="N94" s="86">
        <f t="shared" si="25"/>
        <v>0</v>
      </c>
      <c r="O94" s="86">
        <f>+O81+O92</f>
        <v>13305520.299999999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4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E97" s="65"/>
      <c r="F97" s="65"/>
      <c r="G97" s="65"/>
    </row>
    <row r="98" spans="2:16" x14ac:dyDescent="0.3">
      <c r="E98" s="65"/>
      <c r="F98" s="65"/>
      <c r="G98" s="65"/>
      <c r="O98" s="81"/>
    </row>
    <row r="99" spans="2:16" x14ac:dyDescent="0.3">
      <c r="E99" s="65"/>
      <c r="F99" s="65"/>
      <c r="G99" s="65"/>
      <c r="O99" s="81"/>
    </row>
    <row r="100" spans="2:16" x14ac:dyDescent="0.3">
      <c r="E100" s="65"/>
      <c r="F100" s="65"/>
      <c r="G100" s="65"/>
    </row>
    <row r="101" spans="2:16" ht="22.5" customHeight="1" x14ac:dyDescent="0.3">
      <c r="E101" s="65"/>
      <c r="F101" s="65"/>
      <c r="G101" s="65"/>
    </row>
    <row r="103" spans="2:16" x14ac:dyDescent="0.3">
      <c r="B103" s="83" t="s">
        <v>108</v>
      </c>
      <c r="C103" s="17" t="s">
        <v>107</v>
      </c>
      <c r="D103" s="50"/>
      <c r="E103" s="17"/>
      <c r="F103" s="17"/>
      <c r="G103" s="17"/>
      <c r="H103" s="50"/>
      <c r="I103" s="50"/>
      <c r="J103" s="50"/>
      <c r="K103" s="50"/>
      <c r="L103" s="50"/>
      <c r="M103" s="50"/>
      <c r="N103" s="50"/>
    </row>
    <row r="104" spans="2:16" x14ac:dyDescent="0.3">
      <c r="B104" s="82" t="s">
        <v>109</v>
      </c>
      <c r="C104" t="s">
        <v>97</v>
      </c>
      <c r="O104" s="50"/>
      <c r="P104" s="78"/>
    </row>
    <row r="109" spans="2:16" x14ac:dyDescent="0.3">
      <c r="E109" s="65"/>
      <c r="F109" s="3"/>
      <c r="G109" s="3"/>
    </row>
    <row r="110" spans="2:16" x14ac:dyDescent="0.3">
      <c r="E110" s="63"/>
      <c r="F110" s="63"/>
      <c r="G110" s="63"/>
    </row>
    <row r="111" spans="2:16" x14ac:dyDescent="0.3">
      <c r="B111" t="s">
        <v>110</v>
      </c>
    </row>
    <row r="112" spans="2:16" x14ac:dyDescent="0.3">
      <c r="B112" s="182" t="s">
        <v>106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</row>
    <row r="113" spans="2:15" x14ac:dyDescent="0.3">
      <c r="B113" s="183" t="s">
        <v>98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</row>
    <row r="114" spans="2:15" x14ac:dyDescent="0.3">
      <c r="D114" s="64"/>
      <c r="E114" s="63"/>
      <c r="F114" s="63"/>
      <c r="G114" s="63"/>
    </row>
    <row r="115" spans="2:15" x14ac:dyDescent="0.3">
      <c r="E115" s="25"/>
      <c r="F115" s="25"/>
      <c r="G115" s="25"/>
      <c r="H115" s="25"/>
    </row>
    <row r="118" spans="2:15" x14ac:dyDescent="0.3">
      <c r="G118" s="25"/>
    </row>
  </sheetData>
  <mergeCells count="8">
    <mergeCell ref="B112:O112"/>
    <mergeCell ref="B113:O113"/>
    <mergeCell ref="B82:O83"/>
    <mergeCell ref="B1:O1"/>
    <mergeCell ref="B2:O2"/>
    <mergeCell ref="B3:O3"/>
    <mergeCell ref="B4:O4"/>
    <mergeCell ref="B5:C5"/>
  </mergeCells>
  <printOptions horizontalCentered="1"/>
  <pageMargins left="0" right="0" top="0.98425196850393704" bottom="3.937007874015748E-2" header="0.11811023622047245" footer="3.937007874015748E-2"/>
  <pageSetup scale="65" orientation="portrait" r:id="rId1"/>
  <rowBreaks count="1" manualBreakCount="1">
    <brk id="5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EDFB-790B-4D2A-9F80-682DE4B710EB}">
  <sheetPr>
    <tabColor rgb="FF0000CC"/>
  </sheetPr>
  <dimension ref="A1:R118"/>
  <sheetViews>
    <sheetView showGridLines="0" topLeftCell="B5" zoomScale="80" zoomScaleNormal="80" zoomScaleSheetLayoutView="80" workbookViewId="0">
      <selection activeCell="O53" sqref="O53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4" width="20.88671875" style="3" customWidth="1"/>
    <col min="5" max="5" width="20.88671875" customWidth="1"/>
    <col min="6" max="7" width="20.88671875" hidden="1" customWidth="1"/>
    <col min="8" max="14" width="20.88671875" style="3" hidden="1" customWidth="1"/>
    <col min="15" max="15" width="22" style="3" customWidth="1"/>
    <col min="16" max="16" width="10.88671875" style="71" bestFit="1" customWidth="1"/>
    <col min="17" max="17" width="14.5546875" bestFit="1" customWidth="1"/>
  </cols>
  <sheetData>
    <row r="1" spans="2:17" ht="32.25" customHeight="1" x14ac:dyDescent="0.4"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68"/>
    </row>
    <row r="2" spans="2:17" ht="20.399999999999999" x14ac:dyDescent="0.35">
      <c r="B2" s="191" t="s">
        <v>105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69"/>
    </row>
    <row r="3" spans="2:17" ht="20.399999999999999" x14ac:dyDescent="0.35">
      <c r="B3" s="192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70"/>
    </row>
    <row r="4" spans="2:17" ht="20.399999999999999" x14ac:dyDescent="0.35">
      <c r="B4" s="192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70"/>
    </row>
    <row r="5" spans="2:17" x14ac:dyDescent="0.3">
      <c r="B5" s="193"/>
      <c r="C5" s="193"/>
      <c r="D5" s="2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5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10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 t="shared" ref="C9:N9" si="0">SUM(C10:C14)</f>
        <v>3877724.81</v>
      </c>
      <c r="D9" s="14">
        <f t="shared" si="0"/>
        <v>3945573.96</v>
      </c>
      <c r="E9" s="13">
        <f t="shared" si="0"/>
        <v>4090261.98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11913560.75</v>
      </c>
      <c r="P9" s="72"/>
      <c r="Q9" s="16"/>
    </row>
    <row r="10" spans="2:17" ht="18" customHeight="1" x14ac:dyDescent="0.3">
      <c r="B10" s="18" t="s">
        <v>13</v>
      </c>
      <c r="C10" s="3">
        <f>2314200+855000</f>
        <v>3169200</v>
      </c>
      <c r="D10" s="20">
        <f>2314200+865000</f>
        <v>3179200</v>
      </c>
      <c r="E10" s="19">
        <f>2439200+865000</f>
        <v>3304200</v>
      </c>
      <c r="F10" s="19"/>
      <c r="G10" s="19"/>
      <c r="H10" s="20"/>
      <c r="I10" s="20"/>
      <c r="J10" s="20"/>
      <c r="K10" s="20"/>
      <c r="L10" s="20"/>
      <c r="M10" s="20"/>
      <c r="N10" s="20"/>
      <c r="O10" s="21">
        <f>SUM(C10:N10)</f>
        <v>9652600</v>
      </c>
      <c r="P10" s="3"/>
      <c r="Q10" s="3"/>
    </row>
    <row r="11" spans="2:17" ht="18" customHeight="1" x14ac:dyDescent="0.3">
      <c r="B11" s="18" t="s">
        <v>14</v>
      </c>
      <c r="C11" s="3">
        <v>233000</v>
      </c>
      <c r="D11" s="20">
        <v>253000</v>
      </c>
      <c r="E11" s="19">
        <v>253000</v>
      </c>
      <c r="F11" s="19"/>
      <c r="G11" s="19"/>
      <c r="H11" s="20"/>
      <c r="I11" s="20"/>
      <c r="J11" s="20"/>
      <c r="K11" s="20"/>
      <c r="L11" s="20"/>
      <c r="M11" s="20"/>
      <c r="N11" s="20"/>
      <c r="O11" s="21">
        <f t="shared" ref="O11:O21" si="1">SUM(C11:N11)</f>
        <v>739000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20">
        <v>35368.19</v>
      </c>
      <c r="E12" s="19">
        <v>36467.199999999997</v>
      </c>
      <c r="F12" s="19"/>
      <c r="G12" s="19"/>
      <c r="H12" s="20"/>
      <c r="I12" s="20"/>
      <c r="J12" s="20"/>
      <c r="K12" s="20"/>
      <c r="L12" s="20"/>
      <c r="M12" s="20"/>
      <c r="N12" s="20"/>
      <c r="O12" s="21">
        <f t="shared" si="1"/>
        <v>71835.39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23">
        <v>0</v>
      </c>
      <c r="E13" s="22">
        <v>0</v>
      </c>
      <c r="F13" s="22"/>
      <c r="G13" s="22"/>
      <c r="H13" s="23"/>
      <c r="I13" s="23"/>
      <c r="J13" s="23"/>
      <c r="K13" s="23"/>
      <c r="L13" s="23"/>
      <c r="M13" s="23"/>
      <c r="N13" s="23"/>
      <c r="O13" s="21">
        <f t="shared" si="1"/>
        <v>0</v>
      </c>
      <c r="P13" s="73"/>
      <c r="Q13" s="3"/>
    </row>
    <row r="14" spans="2:17" ht="18" customHeight="1" x14ac:dyDescent="0.3">
      <c r="B14" s="18" t="s">
        <v>17</v>
      </c>
      <c r="C14" s="3">
        <f>346402.97+129121.84</f>
        <v>475524.80999999994</v>
      </c>
      <c r="D14" s="20">
        <f>347183.21+130822.56</f>
        <v>478005.77</v>
      </c>
      <c r="E14" s="24">
        <f>365772.22+130822.56</f>
        <v>496594.77999999997</v>
      </c>
      <c r="F14" s="24"/>
      <c r="G14" s="24"/>
      <c r="H14" s="23"/>
      <c r="I14" s="23"/>
      <c r="J14" s="23"/>
      <c r="K14" s="23"/>
      <c r="L14" s="23"/>
      <c r="M14" s="23"/>
      <c r="N14" s="23"/>
      <c r="O14" s="21">
        <f t="shared" si="1"/>
        <v>1450125.3599999999</v>
      </c>
      <c r="P14" s="3"/>
      <c r="Q14" s="3"/>
    </row>
    <row r="15" spans="2:17" s="17" customFormat="1" ht="18" customHeight="1" x14ac:dyDescent="0.3">
      <c r="B15" s="26" t="s">
        <v>18</v>
      </c>
      <c r="C15" s="27">
        <f t="shared" ref="C15:H15" si="2">SUM(C16:C24)</f>
        <v>1522486.68</v>
      </c>
      <c r="D15" s="28">
        <f t="shared" si="2"/>
        <v>2175765.9500000002</v>
      </c>
      <c r="E15" s="27">
        <f t="shared" si="2"/>
        <v>1687942.7100000002</v>
      </c>
      <c r="F15" s="27">
        <f t="shared" si="2"/>
        <v>0</v>
      </c>
      <c r="G15" s="27">
        <f t="shared" si="2"/>
        <v>0</v>
      </c>
      <c r="H15" s="28">
        <f t="shared" si="2"/>
        <v>0</v>
      </c>
      <c r="I15" s="28">
        <f t="shared" ref="I15:N15" si="3">SUM(I16:I24)</f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9">
        <f t="shared" si="1"/>
        <v>5386195.3399999999</v>
      </c>
      <c r="P15" s="72"/>
      <c r="Q15" s="50"/>
    </row>
    <row r="16" spans="2:17" ht="18" customHeight="1" x14ac:dyDescent="0.3">
      <c r="B16" s="18" t="s">
        <v>19</v>
      </c>
      <c r="C16" s="3">
        <v>252669.48</v>
      </c>
      <c r="D16" s="20">
        <v>260248.9</v>
      </c>
      <c r="E16" s="19">
        <v>95494.44</v>
      </c>
      <c r="F16" s="19"/>
      <c r="G16" s="19"/>
      <c r="H16" s="20"/>
      <c r="I16" s="20"/>
      <c r="J16" s="20"/>
      <c r="K16" s="20"/>
      <c r="L16" s="20"/>
      <c r="M16" s="20"/>
      <c r="N16" s="20"/>
      <c r="O16" s="21">
        <f t="shared" si="1"/>
        <v>608412.82000000007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23">
        <v>0</v>
      </c>
      <c r="E17" s="23">
        <v>0</v>
      </c>
      <c r="F17" s="22"/>
      <c r="G17" s="30"/>
      <c r="H17" s="21"/>
      <c r="I17" s="20"/>
      <c r="J17" s="20"/>
      <c r="K17" s="20"/>
      <c r="L17" s="20"/>
      <c r="M17" s="20"/>
      <c r="N17" s="20"/>
      <c r="O17" s="21">
        <f t="shared" si="1"/>
        <v>0</v>
      </c>
      <c r="P17" s="73"/>
      <c r="Q17" s="3"/>
    </row>
    <row r="18" spans="2:17" ht="18" customHeight="1" x14ac:dyDescent="0.3">
      <c r="B18" s="18" t="s">
        <v>21</v>
      </c>
      <c r="C18" s="3">
        <v>36695</v>
      </c>
      <c r="D18" s="23">
        <v>11900</v>
      </c>
      <c r="E18" s="19">
        <v>37450</v>
      </c>
      <c r="F18" s="19"/>
      <c r="G18" s="19"/>
      <c r="H18" s="20"/>
      <c r="I18" s="20"/>
      <c r="J18" s="20"/>
      <c r="K18" s="20"/>
      <c r="L18" s="20"/>
      <c r="M18" s="20"/>
      <c r="N18" s="20"/>
      <c r="O18" s="21">
        <f t="shared" si="1"/>
        <v>86045</v>
      </c>
      <c r="P18" s="73"/>
    </row>
    <row r="19" spans="2:17" ht="18" customHeight="1" x14ac:dyDescent="0.3">
      <c r="B19" s="18" t="s">
        <v>22</v>
      </c>
      <c r="C19" s="22">
        <v>0</v>
      </c>
      <c r="D19" s="23">
        <v>0</v>
      </c>
      <c r="E19" s="23">
        <v>0</v>
      </c>
      <c r="F19" s="30"/>
      <c r="G19" s="30"/>
      <c r="H19" s="21"/>
      <c r="I19" s="20"/>
      <c r="J19" s="20"/>
      <c r="K19" s="20"/>
      <c r="L19" s="20"/>
      <c r="M19" s="20"/>
      <c r="N19" s="20"/>
      <c r="O19" s="21">
        <f t="shared" si="1"/>
        <v>0</v>
      </c>
      <c r="P19" s="73"/>
    </row>
    <row r="20" spans="2:17" ht="18" customHeight="1" x14ac:dyDescent="0.3">
      <c r="B20" s="18" t="s">
        <v>23</v>
      </c>
      <c r="C20" s="3">
        <v>814890.96</v>
      </c>
      <c r="D20" s="21">
        <v>921561.8</v>
      </c>
      <c r="E20" s="30">
        <v>955308.65</v>
      </c>
      <c r="F20" s="30"/>
      <c r="G20" s="22"/>
      <c r="H20" s="23"/>
      <c r="I20" s="20"/>
      <c r="J20" s="20"/>
      <c r="K20" s="20"/>
      <c r="L20" s="20"/>
      <c r="M20" s="20"/>
      <c r="N20" s="20"/>
      <c r="O20" s="21">
        <f t="shared" si="1"/>
        <v>2691761.41</v>
      </c>
      <c r="Q20" s="73"/>
    </row>
    <row r="21" spans="2:17" ht="18" customHeight="1" x14ac:dyDescent="0.3">
      <c r="B21" s="18" t="s">
        <v>24</v>
      </c>
      <c r="C21" s="3">
        <v>122437.24</v>
      </c>
      <c r="D21" s="20">
        <v>122437.24</v>
      </c>
      <c r="E21" s="19">
        <v>135259.82</v>
      </c>
      <c r="F21" s="19"/>
      <c r="G21" s="19"/>
      <c r="H21" s="20"/>
      <c r="I21" s="20"/>
      <c r="J21" s="20"/>
      <c r="K21" s="20"/>
      <c r="L21" s="20"/>
      <c r="M21" s="20"/>
      <c r="N21" s="20"/>
      <c r="O21" s="21">
        <f t="shared" si="1"/>
        <v>380134.30000000005</v>
      </c>
      <c r="P21" s="73"/>
    </row>
    <row r="22" spans="2:17" ht="28.2" x14ac:dyDescent="0.3">
      <c r="B22" s="18" t="s">
        <v>25</v>
      </c>
      <c r="C22" s="22">
        <v>0</v>
      </c>
      <c r="D22" s="21">
        <v>192198.46</v>
      </c>
      <c r="E22" s="30">
        <v>5000</v>
      </c>
      <c r="F22" s="30"/>
      <c r="G22" s="30"/>
      <c r="H22" s="21"/>
      <c r="I22" s="20"/>
      <c r="J22" s="20"/>
      <c r="K22" s="20"/>
      <c r="L22" s="20"/>
      <c r="M22" s="20"/>
      <c r="N22" s="20"/>
      <c r="O22" s="21">
        <f>SUM(C22:N22)</f>
        <v>197198.46</v>
      </c>
      <c r="P22" s="73"/>
    </row>
    <row r="23" spans="2:17" ht="18" customHeight="1" x14ac:dyDescent="0.3">
      <c r="B23" s="18" t="s">
        <v>26</v>
      </c>
      <c r="C23" s="30">
        <v>50000</v>
      </c>
      <c r="D23" s="21">
        <v>250298.4</v>
      </c>
      <c r="E23" s="30">
        <v>459429.8</v>
      </c>
      <c r="F23" s="30"/>
      <c r="G23" s="30"/>
      <c r="H23" s="21"/>
      <c r="I23" s="20"/>
      <c r="J23" s="20"/>
      <c r="K23" s="20"/>
      <c r="L23" s="20"/>
      <c r="M23" s="20"/>
      <c r="N23" s="20"/>
      <c r="O23" s="21">
        <f t="shared" ref="O23" si="4">SUM(C23:N23)</f>
        <v>759728.2</v>
      </c>
      <c r="P23" s="73"/>
      <c r="Q23" s="63"/>
    </row>
    <row r="24" spans="2:17" ht="18" customHeight="1" x14ac:dyDescent="0.3">
      <c r="B24" s="18" t="s">
        <v>27</v>
      </c>
      <c r="C24" s="3">
        <v>245794</v>
      </c>
      <c r="D24" s="21">
        <v>417121.15</v>
      </c>
      <c r="E24" s="23">
        <v>0</v>
      </c>
      <c r="F24" s="32"/>
      <c r="G24" s="32"/>
      <c r="H24" s="33"/>
      <c r="I24" s="20"/>
      <c r="J24" s="20"/>
      <c r="K24" s="20"/>
      <c r="L24" s="20"/>
      <c r="M24" s="20"/>
      <c r="N24" s="20"/>
      <c r="O24" s="21">
        <f>SUM(C24:N24)</f>
        <v>662915.15</v>
      </c>
      <c r="P24" s="73"/>
    </row>
    <row r="25" spans="2:17" s="17" customFormat="1" ht="18" customHeight="1" x14ac:dyDescent="0.3">
      <c r="B25" s="26" t="s">
        <v>28</v>
      </c>
      <c r="C25" s="84">
        <f t="shared" ref="C25:N25" si="5">SUM(C26:C34)</f>
        <v>1250000</v>
      </c>
      <c r="D25" s="29">
        <f t="shared" si="5"/>
        <v>327641.27</v>
      </c>
      <c r="E25" s="84">
        <f t="shared" si="5"/>
        <v>3115</v>
      </c>
      <c r="F25" s="84">
        <f t="shared" si="5"/>
        <v>0</v>
      </c>
      <c r="G25" s="84">
        <f t="shared" si="5"/>
        <v>0</v>
      </c>
      <c r="H25" s="84">
        <f t="shared" si="5"/>
        <v>0</v>
      </c>
      <c r="I25" s="84">
        <f t="shared" si="5"/>
        <v>0</v>
      </c>
      <c r="J25" s="84">
        <f t="shared" si="5"/>
        <v>0</v>
      </c>
      <c r="K25" s="84">
        <f t="shared" si="5"/>
        <v>0</v>
      </c>
      <c r="L25" s="84">
        <f t="shared" si="5"/>
        <v>0</v>
      </c>
      <c r="M25" s="84">
        <f t="shared" si="5"/>
        <v>0</v>
      </c>
      <c r="N25" s="84">
        <f t="shared" si="5"/>
        <v>0</v>
      </c>
      <c r="O25" s="84">
        <f>SUM(C25:N25)</f>
        <v>1580756.27</v>
      </c>
      <c r="P25" s="72"/>
    </row>
    <row r="26" spans="2:17" ht="18" customHeight="1" x14ac:dyDescent="0.3">
      <c r="B26" s="18" t="s">
        <v>29</v>
      </c>
      <c r="C26" s="22">
        <v>0</v>
      </c>
      <c r="D26" s="21">
        <v>96773.81</v>
      </c>
      <c r="E26" s="30">
        <v>3115</v>
      </c>
      <c r="F26" s="22"/>
      <c r="G26" s="30"/>
      <c r="H26" s="21"/>
      <c r="I26" s="20"/>
      <c r="J26" s="20"/>
      <c r="K26" s="20"/>
      <c r="L26" s="20"/>
      <c r="M26" s="20"/>
      <c r="N26" s="20"/>
      <c r="O26" s="21">
        <f>SUM(C26:N26)</f>
        <v>99888.81</v>
      </c>
      <c r="P26" s="73"/>
    </row>
    <row r="27" spans="2:17" ht="18" customHeight="1" x14ac:dyDescent="0.3">
      <c r="B27" s="18" t="s">
        <v>30</v>
      </c>
      <c r="C27" s="22">
        <v>0</v>
      </c>
      <c r="D27" s="23">
        <v>19116</v>
      </c>
      <c r="E27" s="22">
        <v>0</v>
      </c>
      <c r="F27" s="22"/>
      <c r="G27" s="22"/>
      <c r="H27" s="23"/>
      <c r="I27" s="23"/>
      <c r="J27" s="23"/>
      <c r="K27" s="23"/>
      <c r="L27" s="23"/>
      <c r="M27" s="23"/>
      <c r="N27" s="23"/>
      <c r="O27" s="21">
        <f t="shared" ref="O27:O33" si="6">SUM(C27:N27)</f>
        <v>19116</v>
      </c>
      <c r="P27" s="73"/>
    </row>
    <row r="28" spans="2:17" ht="18" customHeight="1" x14ac:dyDescent="0.3">
      <c r="B28" s="18" t="s">
        <v>31</v>
      </c>
      <c r="C28" s="22">
        <v>0</v>
      </c>
      <c r="D28" s="21">
        <v>42747.040000000001</v>
      </c>
      <c r="E28" s="23">
        <v>0</v>
      </c>
      <c r="F28" s="30"/>
      <c r="G28" s="30"/>
      <c r="H28" s="21"/>
      <c r="I28" s="21"/>
      <c r="J28" s="21"/>
      <c r="K28" s="21"/>
      <c r="L28" s="21"/>
      <c r="M28" s="21"/>
      <c r="N28" s="21"/>
      <c r="O28" s="21">
        <f t="shared" si="6"/>
        <v>42747.040000000001</v>
      </c>
      <c r="P28" s="73"/>
    </row>
    <row r="29" spans="2:17" ht="18" customHeight="1" x14ac:dyDescent="0.3">
      <c r="B29" s="18" t="s">
        <v>32</v>
      </c>
      <c r="C29" s="22">
        <v>0</v>
      </c>
      <c r="D29" s="23">
        <v>0</v>
      </c>
      <c r="E29" s="23">
        <v>0</v>
      </c>
      <c r="F29" s="22"/>
      <c r="G29" s="22"/>
      <c r="H29" s="23"/>
      <c r="I29" s="23"/>
      <c r="J29" s="23"/>
      <c r="K29" s="23"/>
      <c r="L29" s="23"/>
      <c r="M29" s="23"/>
      <c r="N29" s="23"/>
      <c r="O29" s="21">
        <f t="shared" si="6"/>
        <v>0</v>
      </c>
      <c r="P29" s="73"/>
    </row>
    <row r="30" spans="2:17" ht="18" customHeight="1" x14ac:dyDescent="0.3">
      <c r="B30" s="18" t="s">
        <v>33</v>
      </c>
      <c r="C30" s="22">
        <v>0</v>
      </c>
      <c r="D30" s="23">
        <v>0</v>
      </c>
      <c r="E30" s="23">
        <v>0</v>
      </c>
      <c r="F30" s="22"/>
      <c r="G30" s="22"/>
      <c r="H30" s="23"/>
      <c r="I30" s="23"/>
      <c r="J30" s="23"/>
      <c r="K30" s="23"/>
      <c r="L30" s="23"/>
      <c r="M30" s="23"/>
      <c r="N30" s="23"/>
      <c r="O30" s="21">
        <f t="shared" si="6"/>
        <v>0</v>
      </c>
      <c r="P30" s="73"/>
    </row>
    <row r="31" spans="2:17" ht="18" customHeight="1" x14ac:dyDescent="0.3">
      <c r="B31" s="18" t="s">
        <v>34</v>
      </c>
      <c r="C31" s="22">
        <v>0</v>
      </c>
      <c r="D31" s="23">
        <v>0</v>
      </c>
      <c r="E31" s="23">
        <v>0</v>
      </c>
      <c r="F31" s="22"/>
      <c r="G31" s="22"/>
      <c r="H31" s="23"/>
      <c r="I31" s="23"/>
      <c r="J31" s="23"/>
      <c r="K31" s="23"/>
      <c r="L31" s="23"/>
      <c r="M31" s="23"/>
      <c r="N31" s="23"/>
      <c r="O31" s="21">
        <f t="shared" si="6"/>
        <v>0</v>
      </c>
      <c r="P31" s="73"/>
    </row>
    <row r="32" spans="2:17" ht="18" customHeight="1" x14ac:dyDescent="0.3">
      <c r="B32" s="18" t="s">
        <v>35</v>
      </c>
      <c r="C32" s="3">
        <v>1250000</v>
      </c>
      <c r="D32" s="23">
        <v>0</v>
      </c>
      <c r="E32" s="23">
        <v>0</v>
      </c>
      <c r="F32" s="32"/>
      <c r="G32" s="32"/>
      <c r="H32" s="33"/>
      <c r="I32" s="33"/>
      <c r="J32" s="33"/>
      <c r="K32" s="33"/>
      <c r="L32" s="33"/>
      <c r="M32" s="33"/>
      <c r="N32" s="33"/>
      <c r="O32" s="21">
        <f t="shared" si="6"/>
        <v>1250000</v>
      </c>
      <c r="P32" s="73"/>
    </row>
    <row r="33" spans="2:17" ht="18" customHeight="1" x14ac:dyDescent="0.3">
      <c r="B33" s="35" t="s">
        <v>36</v>
      </c>
      <c r="C33" s="22">
        <v>0</v>
      </c>
      <c r="D33" s="23">
        <v>0</v>
      </c>
      <c r="E33" s="23">
        <v>0</v>
      </c>
      <c r="F33" s="22"/>
      <c r="G33" s="22"/>
      <c r="H33" s="23"/>
      <c r="I33" s="23"/>
      <c r="J33" s="23"/>
      <c r="K33" s="23"/>
      <c r="L33" s="23"/>
      <c r="M33" s="23"/>
      <c r="N33" s="23"/>
      <c r="O33" s="21">
        <f t="shared" si="6"/>
        <v>0</v>
      </c>
      <c r="P33" s="73"/>
    </row>
    <row r="34" spans="2:17" ht="18" customHeight="1" x14ac:dyDescent="0.3">
      <c r="B34" s="18" t="s">
        <v>37</v>
      </c>
      <c r="C34" s="31">
        <v>0</v>
      </c>
      <c r="D34" s="21">
        <v>169004.42</v>
      </c>
      <c r="E34" s="23">
        <v>0</v>
      </c>
      <c r="F34" s="32"/>
      <c r="G34" s="32"/>
      <c r="H34" s="33"/>
      <c r="I34" s="33"/>
      <c r="J34" s="33"/>
      <c r="K34" s="33"/>
      <c r="L34" s="33"/>
      <c r="M34" s="33"/>
      <c r="N34" s="33"/>
      <c r="O34" s="21">
        <f>SUM(C34:N34)</f>
        <v>169004.42</v>
      </c>
      <c r="P34" s="73"/>
    </row>
    <row r="35" spans="2:17" s="17" customFormat="1" ht="18" customHeight="1" x14ac:dyDescent="0.3">
      <c r="B35" s="26" t="s">
        <v>38</v>
      </c>
      <c r="C35" s="34">
        <f t="shared" ref="C35:N35" si="7">SUM(C36:C44)</f>
        <v>0</v>
      </c>
      <c r="D35" s="28">
        <f t="shared" si="7"/>
        <v>68255.83</v>
      </c>
      <c r="E35" s="27">
        <f t="shared" si="7"/>
        <v>359277.51</v>
      </c>
      <c r="F35" s="27">
        <f t="shared" si="7"/>
        <v>0</v>
      </c>
      <c r="G35" s="34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36">
        <f t="shared" si="7"/>
        <v>0</v>
      </c>
      <c r="O35" s="29">
        <f>SUM(C35:N35)</f>
        <v>427533.34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23">
        <v>0</v>
      </c>
      <c r="E36" s="22">
        <v>0</v>
      </c>
      <c r="F36" s="22"/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23">
        <v>0</v>
      </c>
      <c r="E37" s="22">
        <v>0</v>
      </c>
      <c r="F37" s="22"/>
      <c r="G37" s="22"/>
      <c r="H37" s="23"/>
      <c r="I37" s="23"/>
      <c r="J37" s="23"/>
      <c r="K37" s="23"/>
      <c r="L37" s="23"/>
      <c r="M37" s="23"/>
      <c r="N37" s="23"/>
      <c r="O37" s="23">
        <f t="shared" ref="O37:O41" si="8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23">
        <v>0</v>
      </c>
      <c r="E38" s="22">
        <v>0</v>
      </c>
      <c r="F38" s="22"/>
      <c r="G38" s="22"/>
      <c r="H38" s="23"/>
      <c r="I38" s="23"/>
      <c r="J38" s="23"/>
      <c r="K38" s="23"/>
      <c r="L38" s="23"/>
      <c r="M38" s="23"/>
      <c r="N38" s="23"/>
      <c r="O38" s="23">
        <f t="shared" si="8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23">
        <v>0</v>
      </c>
      <c r="E39" s="22">
        <v>0</v>
      </c>
      <c r="F39" s="22"/>
      <c r="G39" s="22"/>
      <c r="H39" s="23"/>
      <c r="I39" s="23"/>
      <c r="J39" s="23"/>
      <c r="K39" s="23"/>
      <c r="L39" s="23"/>
      <c r="M39" s="23"/>
      <c r="N39" s="23"/>
      <c r="O39" s="23">
        <f t="shared" si="8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23">
        <v>0</v>
      </c>
      <c r="E40" s="22">
        <v>0</v>
      </c>
      <c r="F40" s="22"/>
      <c r="G40" s="22"/>
      <c r="H40" s="23"/>
      <c r="I40" s="23"/>
      <c r="J40" s="23"/>
      <c r="K40" s="23"/>
      <c r="L40" s="23"/>
      <c r="M40" s="23"/>
      <c r="N40" s="23"/>
      <c r="O40" s="23">
        <f t="shared" si="8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23">
        <v>0</v>
      </c>
      <c r="E41" s="22">
        <v>0</v>
      </c>
      <c r="F41" s="22"/>
      <c r="G41" s="22"/>
      <c r="H41" s="23"/>
      <c r="I41" s="23"/>
      <c r="J41" s="23"/>
      <c r="K41" s="23"/>
      <c r="L41" s="23"/>
      <c r="M41" s="23"/>
      <c r="N41" s="23"/>
      <c r="O41" s="23">
        <f t="shared" si="8"/>
        <v>0</v>
      </c>
      <c r="P41" s="74"/>
    </row>
    <row r="42" spans="2:17" ht="18" customHeight="1" x14ac:dyDescent="0.3">
      <c r="B42" s="35" t="s">
        <v>45</v>
      </c>
      <c r="C42" s="22">
        <v>0</v>
      </c>
      <c r="D42" s="23">
        <v>68255.83</v>
      </c>
      <c r="E42" s="30">
        <v>359277.51</v>
      </c>
      <c r="F42" s="23"/>
      <c r="G42" s="23"/>
      <c r="H42" s="23"/>
      <c r="I42" s="23"/>
      <c r="J42" s="23"/>
      <c r="K42" s="23"/>
      <c r="L42" s="23"/>
      <c r="M42" s="23"/>
      <c r="N42" s="23"/>
      <c r="O42" s="23">
        <f>SUM(C42:N42)</f>
        <v>427533.34</v>
      </c>
      <c r="P42" s="74"/>
    </row>
    <row r="43" spans="2:17" ht="18" customHeight="1" x14ac:dyDescent="0.3">
      <c r="B43" s="18" t="s">
        <v>46</v>
      </c>
      <c r="C43" s="22">
        <v>0</v>
      </c>
      <c r="D43" s="23">
        <v>0</v>
      </c>
      <c r="E43" s="22">
        <v>0</v>
      </c>
      <c r="F43" s="22"/>
      <c r="G43" s="22"/>
      <c r="H43" s="23"/>
      <c r="I43" s="23"/>
      <c r="J43" s="23"/>
      <c r="K43" s="23"/>
      <c r="L43" s="23"/>
      <c r="M43" s="23"/>
      <c r="N43" s="23"/>
      <c r="O43" s="23">
        <f t="shared" ref="O43" si="9">SUM(C43:N43)</f>
        <v>0</v>
      </c>
      <c r="P43" s="74"/>
    </row>
    <row r="44" spans="2:17" ht="18" customHeight="1" x14ac:dyDescent="0.3">
      <c r="B44" s="18" t="s">
        <v>47</v>
      </c>
      <c r="C44" s="31">
        <v>0</v>
      </c>
      <c r="D44" s="23">
        <v>0</v>
      </c>
      <c r="E44" s="22">
        <v>0</v>
      </c>
      <c r="F44" s="22"/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36">
        <f t="shared" ref="D45:E45" si="10">SUM(D46:D52)</f>
        <v>0</v>
      </c>
      <c r="E45" s="34">
        <f t="shared" si="10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23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23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1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23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23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1"/>
        <v>0</v>
      </c>
      <c r="P49" s="74"/>
    </row>
    <row r="50" spans="2:18" ht="18" customHeight="1" x14ac:dyDescent="0.3">
      <c r="B50" s="18" t="s">
        <v>53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1"/>
        <v>0</v>
      </c>
      <c r="P50" s="74"/>
    </row>
    <row r="51" spans="2:18" ht="18" customHeight="1" x14ac:dyDescent="0.3">
      <c r="B51" s="18" t="s">
        <v>54</v>
      </c>
      <c r="C51" s="22">
        <v>0</v>
      </c>
      <c r="D51" s="23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1"/>
        <v>0</v>
      </c>
      <c r="P51" s="74"/>
    </row>
    <row r="52" spans="2:18" ht="18" customHeight="1" x14ac:dyDescent="0.3">
      <c r="B52" s="39" t="s">
        <v>55</v>
      </c>
      <c r="C52" s="40">
        <v>0</v>
      </c>
      <c r="D52" s="41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si="11"/>
        <v>0</v>
      </c>
      <c r="P52" s="74"/>
    </row>
    <row r="53" spans="2:18" s="17" customFormat="1" ht="21.75" customHeight="1" x14ac:dyDescent="0.3">
      <c r="B53" s="12" t="s">
        <v>56</v>
      </c>
      <c r="C53" s="42">
        <f t="shared" ref="C53:N53" si="12">SUM(C54:C64)</f>
        <v>0</v>
      </c>
      <c r="D53" s="43">
        <f t="shared" si="12"/>
        <v>138071.79999999999</v>
      </c>
      <c r="E53" s="43">
        <f t="shared" si="12"/>
        <v>0</v>
      </c>
      <c r="F53" s="43">
        <f t="shared" si="12"/>
        <v>0</v>
      </c>
      <c r="G53" s="43">
        <f t="shared" si="12"/>
        <v>0</v>
      </c>
      <c r="H53" s="43">
        <f t="shared" si="12"/>
        <v>0</v>
      </c>
      <c r="I53" s="43">
        <f t="shared" si="12"/>
        <v>0</v>
      </c>
      <c r="J53" s="43">
        <f t="shared" si="12"/>
        <v>0</v>
      </c>
      <c r="K53" s="43">
        <f t="shared" si="12"/>
        <v>0</v>
      </c>
      <c r="L53" s="43">
        <f t="shared" si="12"/>
        <v>0</v>
      </c>
      <c r="M53" s="43">
        <f t="shared" si="12"/>
        <v>0</v>
      </c>
      <c r="N53" s="43">
        <f t="shared" si="12"/>
        <v>0</v>
      </c>
      <c r="O53" s="15">
        <f t="shared" si="11"/>
        <v>138071.79999999999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3">
        <v>0</v>
      </c>
      <c r="E54" s="23">
        <v>0</v>
      </c>
      <c r="F54" s="22"/>
      <c r="G54" s="30"/>
      <c r="H54" s="23"/>
      <c r="I54" s="23"/>
      <c r="J54" s="23"/>
      <c r="K54" s="23"/>
      <c r="L54" s="23"/>
      <c r="M54" s="23"/>
      <c r="N54" s="23"/>
      <c r="O54" s="21">
        <f t="shared" si="11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3">
        <v>0</v>
      </c>
      <c r="E55" s="22">
        <v>0</v>
      </c>
      <c r="F55" s="22"/>
      <c r="G55" s="30"/>
      <c r="H55" s="23"/>
      <c r="I55" s="23"/>
      <c r="J55" s="23"/>
      <c r="K55" s="23"/>
      <c r="L55" s="23"/>
      <c r="M55" s="23"/>
      <c r="N55" s="23"/>
      <c r="O55" s="21">
        <f t="shared" si="11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3">
        <v>0</v>
      </c>
      <c r="E56" s="22">
        <v>0</v>
      </c>
      <c r="F56" s="22"/>
      <c r="G56" s="22"/>
      <c r="H56" s="23"/>
      <c r="I56" s="23"/>
      <c r="J56" s="23"/>
      <c r="K56" s="23"/>
      <c r="L56" s="23"/>
      <c r="M56" s="23"/>
      <c r="N56" s="23"/>
      <c r="O56" s="21">
        <f t="shared" si="11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3">
        <v>0</v>
      </c>
      <c r="E57" s="22">
        <v>0</v>
      </c>
      <c r="F57" s="22"/>
      <c r="G57" s="22"/>
      <c r="H57" s="23"/>
      <c r="I57" s="23"/>
      <c r="J57" s="23"/>
      <c r="K57" s="23"/>
      <c r="L57" s="23"/>
      <c r="M57" s="23"/>
      <c r="N57" s="23"/>
      <c r="O57" s="21">
        <f t="shared" si="11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3">
        <v>138071.79999999999</v>
      </c>
      <c r="E58" s="22">
        <v>0</v>
      </c>
      <c r="F58" s="22"/>
      <c r="G58" s="22"/>
      <c r="H58" s="23"/>
      <c r="I58" s="23"/>
      <c r="J58" s="23"/>
      <c r="K58" s="23"/>
      <c r="L58" s="23"/>
      <c r="M58" s="23"/>
      <c r="N58" s="23"/>
      <c r="O58" s="21">
        <f t="shared" si="11"/>
        <v>138071.79999999999</v>
      </c>
      <c r="P58" s="73"/>
    </row>
    <row r="59" spans="2:18" ht="18" customHeight="1" x14ac:dyDescent="0.3">
      <c r="B59" s="35" t="s">
        <v>62</v>
      </c>
      <c r="C59" s="22">
        <v>0</v>
      </c>
      <c r="D59" s="23">
        <v>0</v>
      </c>
      <c r="E59" s="22">
        <v>0</v>
      </c>
      <c r="F59" s="22"/>
      <c r="G59" s="22"/>
      <c r="H59" s="23"/>
      <c r="I59" s="23"/>
      <c r="J59" s="23"/>
      <c r="K59" s="23"/>
      <c r="L59" s="23"/>
      <c r="M59" s="23"/>
      <c r="N59" s="23"/>
      <c r="O59" s="21">
        <f t="shared" si="11"/>
        <v>0</v>
      </c>
      <c r="P59" s="73"/>
    </row>
    <row r="60" spans="2:18" ht="18" customHeight="1" x14ac:dyDescent="0.3">
      <c r="B60" s="35" t="s">
        <v>63</v>
      </c>
      <c r="C60" s="22">
        <v>0</v>
      </c>
      <c r="D60" s="23">
        <v>0</v>
      </c>
      <c r="E60" s="22">
        <v>0</v>
      </c>
      <c r="F60" s="22"/>
      <c r="G60" s="22"/>
      <c r="H60" s="23"/>
      <c r="I60" s="23"/>
      <c r="J60" s="23"/>
      <c r="K60" s="23"/>
      <c r="L60" s="23"/>
      <c r="M60" s="23"/>
      <c r="N60" s="23"/>
      <c r="O60" s="21">
        <f t="shared" si="11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3">
        <v>0</v>
      </c>
      <c r="E61" s="22">
        <v>0</v>
      </c>
      <c r="F61" s="22"/>
      <c r="G61" s="22"/>
      <c r="H61" s="23"/>
      <c r="I61" s="23"/>
      <c r="J61" s="23"/>
      <c r="K61" s="23"/>
      <c r="L61" s="23"/>
      <c r="M61" s="23"/>
      <c r="N61" s="23"/>
      <c r="O61" s="21">
        <f t="shared" si="11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3">
        <v>0</v>
      </c>
      <c r="E62" s="22">
        <v>0</v>
      </c>
      <c r="F62" s="22"/>
      <c r="G62" s="22"/>
      <c r="H62" s="23"/>
      <c r="I62" s="23"/>
      <c r="J62" s="23"/>
      <c r="K62" s="23"/>
      <c r="L62" s="23"/>
      <c r="M62" s="23"/>
      <c r="N62" s="23"/>
      <c r="O62" s="21">
        <f t="shared" si="11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3">
        <v>0</v>
      </c>
      <c r="E63" s="22">
        <v>0</v>
      </c>
      <c r="F63" s="22"/>
      <c r="G63" s="22"/>
      <c r="H63" s="23"/>
      <c r="I63" s="23"/>
      <c r="J63" s="23"/>
      <c r="K63" s="23"/>
      <c r="L63" s="23"/>
      <c r="M63" s="23"/>
      <c r="N63" s="23"/>
      <c r="O63" s="21">
        <f t="shared" si="11"/>
        <v>0</v>
      </c>
      <c r="P63" s="73"/>
    </row>
    <row r="64" spans="2:18" ht="18" customHeight="1" x14ac:dyDescent="0.3">
      <c r="B64" s="18" t="s">
        <v>67</v>
      </c>
      <c r="C64" s="31">
        <v>0</v>
      </c>
      <c r="D64" s="23">
        <v>0</v>
      </c>
      <c r="E64" s="22">
        <v>0</v>
      </c>
      <c r="F64" s="22"/>
      <c r="G64" s="22"/>
      <c r="H64" s="23"/>
      <c r="I64" s="23"/>
      <c r="J64" s="23"/>
      <c r="K64" s="23"/>
      <c r="L64" s="23"/>
      <c r="M64" s="23"/>
      <c r="N64" s="23"/>
      <c r="O64" s="21">
        <f t="shared" si="11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6">
        <f>SUM(D66:D69)</f>
        <v>0</v>
      </c>
      <c r="E65" s="34">
        <v>0</v>
      </c>
      <c r="F65" s="34">
        <v>0</v>
      </c>
      <c r="G65" s="34">
        <f t="shared" ref="G65:N65" si="13">SUM(G66:G69)</f>
        <v>0</v>
      </c>
      <c r="H65" s="36">
        <f t="shared" si="13"/>
        <v>0</v>
      </c>
      <c r="I65" s="36">
        <f t="shared" si="13"/>
        <v>0</v>
      </c>
      <c r="J65" s="36">
        <f t="shared" si="13"/>
        <v>0</v>
      </c>
      <c r="K65" s="36">
        <f t="shared" si="13"/>
        <v>0</v>
      </c>
      <c r="L65" s="36">
        <f t="shared" si="13"/>
        <v>0</v>
      </c>
      <c r="M65" s="36">
        <f t="shared" si="13"/>
        <v>0</v>
      </c>
      <c r="N65" s="36">
        <f t="shared" si="13"/>
        <v>0</v>
      </c>
      <c r="O65" s="36">
        <f t="shared" si="11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3">
        <v>0</v>
      </c>
      <c r="E66" s="22">
        <v>0</v>
      </c>
      <c r="F66" s="22"/>
      <c r="G66" s="22"/>
      <c r="H66" s="23"/>
      <c r="I66" s="23"/>
      <c r="J66" s="23"/>
      <c r="K66" s="23"/>
      <c r="L66" s="23"/>
      <c r="M66" s="23"/>
      <c r="N66" s="23"/>
      <c r="O66" s="21">
        <f t="shared" si="11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3">
        <v>0</v>
      </c>
      <c r="E67" s="22">
        <v>0</v>
      </c>
      <c r="F67" s="22"/>
      <c r="G67" s="22"/>
      <c r="H67" s="23"/>
      <c r="I67" s="23"/>
      <c r="J67" s="23"/>
      <c r="K67" s="23"/>
      <c r="L67" s="23"/>
      <c r="M67" s="23"/>
      <c r="N67" s="23"/>
      <c r="O67" s="21">
        <f t="shared" si="11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3">
        <v>0</v>
      </c>
      <c r="E68" s="22">
        <v>0</v>
      </c>
      <c r="F68" s="22"/>
      <c r="G68" s="22"/>
      <c r="H68" s="23"/>
      <c r="I68" s="23"/>
      <c r="J68" s="23"/>
      <c r="K68" s="23"/>
      <c r="L68" s="23"/>
      <c r="M68" s="23"/>
      <c r="N68" s="23"/>
      <c r="O68" s="21">
        <f t="shared" si="11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3">
        <v>0</v>
      </c>
      <c r="E69" s="22">
        <v>0</v>
      </c>
      <c r="F69" s="22"/>
      <c r="G69" s="22"/>
      <c r="H69" s="23"/>
      <c r="I69" s="23"/>
      <c r="J69" s="23"/>
      <c r="K69" s="23"/>
      <c r="L69" s="23"/>
      <c r="M69" s="23"/>
      <c r="N69" s="23"/>
      <c r="O69" s="21">
        <f t="shared" si="11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6">
        <f>SUM(D71:D75)</f>
        <v>0</v>
      </c>
      <c r="E70" s="34">
        <v>0</v>
      </c>
      <c r="F70" s="34">
        <v>0</v>
      </c>
      <c r="G70" s="34">
        <f t="shared" ref="G70:N70" si="14">SUM(G71:G75)</f>
        <v>0</v>
      </c>
      <c r="H70" s="36">
        <f t="shared" si="14"/>
        <v>0</v>
      </c>
      <c r="I70" s="36">
        <f t="shared" si="14"/>
        <v>0</v>
      </c>
      <c r="J70" s="36">
        <f t="shared" si="14"/>
        <v>0</v>
      </c>
      <c r="K70" s="36">
        <f t="shared" si="14"/>
        <v>0</v>
      </c>
      <c r="L70" s="36">
        <f t="shared" si="14"/>
        <v>0</v>
      </c>
      <c r="M70" s="36">
        <f t="shared" si="14"/>
        <v>0</v>
      </c>
      <c r="N70" s="36">
        <f t="shared" si="14"/>
        <v>0</v>
      </c>
      <c r="O70" s="36">
        <f t="shared" si="11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3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1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1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3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1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1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3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1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6">
        <f>SUM(D77:D80)</f>
        <v>0</v>
      </c>
      <c r="E76" s="34">
        <v>0</v>
      </c>
      <c r="F76" s="34">
        <v>0</v>
      </c>
      <c r="G76" s="34">
        <f t="shared" ref="G76:N76" si="15">SUM(G77:G80)</f>
        <v>0</v>
      </c>
      <c r="H76" s="36">
        <f t="shared" si="15"/>
        <v>0</v>
      </c>
      <c r="I76" s="36">
        <f t="shared" si="15"/>
        <v>0</v>
      </c>
      <c r="J76" s="36">
        <f t="shared" si="15"/>
        <v>0</v>
      </c>
      <c r="K76" s="36">
        <f t="shared" si="15"/>
        <v>0</v>
      </c>
      <c r="L76" s="36">
        <f t="shared" si="15"/>
        <v>0</v>
      </c>
      <c r="M76" s="36">
        <f t="shared" si="15"/>
        <v>0</v>
      </c>
      <c r="N76" s="36">
        <f t="shared" si="15"/>
        <v>0</v>
      </c>
      <c r="O76" s="36">
        <f t="shared" si="11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3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1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3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1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3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1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3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1"/>
        <v>0</v>
      </c>
      <c r="P80" s="74"/>
    </row>
    <row r="81" spans="2:17" ht="18" customHeight="1" x14ac:dyDescent="0.3">
      <c r="B81" s="46" t="s">
        <v>84</v>
      </c>
      <c r="C81" s="87">
        <f>C53+C35+C25+C15+C9</f>
        <v>6650211.4900000002</v>
      </c>
      <c r="D81" s="88">
        <f>D53+D35+D25+D15+D9</f>
        <v>6655308.8100000005</v>
      </c>
      <c r="E81" s="87">
        <f t="shared" ref="E81:N81" si="16">+E53+E35+E25+E15+E9</f>
        <v>6140597.2000000002</v>
      </c>
      <c r="F81" s="87">
        <f t="shared" si="16"/>
        <v>0</v>
      </c>
      <c r="G81" s="87">
        <f t="shared" si="16"/>
        <v>0</v>
      </c>
      <c r="H81" s="88">
        <f t="shared" si="16"/>
        <v>0</v>
      </c>
      <c r="I81" s="88">
        <f t="shared" si="16"/>
        <v>0</v>
      </c>
      <c r="J81" s="88">
        <f t="shared" si="16"/>
        <v>0</v>
      </c>
      <c r="K81" s="88">
        <f t="shared" si="16"/>
        <v>0</v>
      </c>
      <c r="L81" s="88">
        <f t="shared" si="16"/>
        <v>0</v>
      </c>
      <c r="M81" s="88">
        <f t="shared" si="16"/>
        <v>0</v>
      </c>
      <c r="N81" s="88">
        <f t="shared" si="16"/>
        <v>0</v>
      </c>
      <c r="O81" s="88">
        <f>O53+O35+O25+O15+O9+O65+O70+O76</f>
        <v>19446117.5</v>
      </c>
      <c r="P81" s="76"/>
    </row>
    <row r="82" spans="2:17" ht="18" customHeight="1" x14ac:dyDescent="0.3">
      <c r="B82" s="184" t="s">
        <v>85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6"/>
      <c r="P82" s="77"/>
    </row>
    <row r="83" spans="2:17" s="17" customFormat="1" ht="6" customHeight="1" x14ac:dyDescent="0.3">
      <c r="B83" s="187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9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66">
        <f t="shared" ref="D84:N84" si="17">SUM(D85)</f>
        <v>0</v>
      </c>
      <c r="E84" s="48">
        <f t="shared" si="17"/>
        <v>0</v>
      </c>
      <c r="F84" s="48">
        <f t="shared" si="17"/>
        <v>0</v>
      </c>
      <c r="G84" s="48">
        <f t="shared" si="17"/>
        <v>0</v>
      </c>
      <c r="H84" s="49">
        <f t="shared" si="17"/>
        <v>0</v>
      </c>
      <c r="I84" s="49">
        <f t="shared" si="17"/>
        <v>0</v>
      </c>
      <c r="J84" s="66">
        <f t="shared" si="17"/>
        <v>0</v>
      </c>
      <c r="K84" s="66">
        <f t="shared" si="17"/>
        <v>0</v>
      </c>
      <c r="L84" s="66">
        <f t="shared" si="17"/>
        <v>0</v>
      </c>
      <c r="M84" s="66">
        <f t="shared" si="17"/>
        <v>0</v>
      </c>
      <c r="N84" s="66">
        <f t="shared" si="17"/>
        <v>0</v>
      </c>
      <c r="O84" s="66">
        <f t="shared" ref="O84:O91" si="18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6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18"/>
        <v>0</v>
      </c>
      <c r="P85" s="74"/>
    </row>
    <row r="86" spans="2:17" ht="18" customHeight="1" x14ac:dyDescent="0.3">
      <c r="B86" s="18" t="s">
        <v>88</v>
      </c>
      <c r="C86" s="53">
        <v>0</v>
      </c>
      <c r="D86" s="6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18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67">
        <f t="shared" ref="D87:N87" si="19">SUM(D88)</f>
        <v>0</v>
      </c>
      <c r="E87" s="54">
        <f t="shared" si="19"/>
        <v>0</v>
      </c>
      <c r="F87" s="54">
        <f t="shared" si="19"/>
        <v>0</v>
      </c>
      <c r="G87" s="54">
        <f t="shared" si="19"/>
        <v>0</v>
      </c>
      <c r="H87" s="55">
        <f t="shared" si="19"/>
        <v>0</v>
      </c>
      <c r="I87" s="67">
        <f t="shared" si="19"/>
        <v>0</v>
      </c>
      <c r="J87" s="67">
        <f t="shared" si="19"/>
        <v>0</v>
      </c>
      <c r="K87" s="67">
        <f t="shared" si="19"/>
        <v>0</v>
      </c>
      <c r="L87" s="67">
        <f t="shared" si="19"/>
        <v>0</v>
      </c>
      <c r="M87" s="67">
        <f t="shared" si="19"/>
        <v>0</v>
      </c>
      <c r="N87" s="67">
        <f t="shared" si="19"/>
        <v>0</v>
      </c>
      <c r="O87" s="67">
        <f t="shared" si="18"/>
        <v>0</v>
      </c>
      <c r="P87" s="78"/>
    </row>
    <row r="88" spans="2:17" ht="18" customHeight="1" x14ac:dyDescent="0.3">
      <c r="B88" s="35" t="s">
        <v>90</v>
      </c>
      <c r="C88" s="51">
        <v>0</v>
      </c>
      <c r="D88" s="6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18"/>
        <v>0</v>
      </c>
      <c r="P88" s="74"/>
    </row>
    <row r="89" spans="2:17" ht="18" customHeight="1" x14ac:dyDescent="0.3">
      <c r="B89" s="35" t="s">
        <v>91</v>
      </c>
      <c r="C89" s="51">
        <v>0</v>
      </c>
      <c r="D89" s="6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18"/>
        <v>0</v>
      </c>
      <c r="P89" s="74"/>
    </row>
    <row r="90" spans="2:17" ht="18" customHeight="1" x14ac:dyDescent="0.3">
      <c r="B90" s="26" t="s">
        <v>92</v>
      </c>
      <c r="C90" s="54">
        <f t="shared" ref="C90:N90" si="20">SUM(C91)</f>
        <v>0</v>
      </c>
      <c r="D90" s="67">
        <f t="shared" si="20"/>
        <v>0</v>
      </c>
      <c r="E90" s="54">
        <f t="shared" si="20"/>
        <v>0</v>
      </c>
      <c r="F90" s="54">
        <f t="shared" si="20"/>
        <v>0</v>
      </c>
      <c r="G90" s="54">
        <f t="shared" si="20"/>
        <v>0</v>
      </c>
      <c r="H90" s="55">
        <f t="shared" si="20"/>
        <v>0</v>
      </c>
      <c r="I90" s="67">
        <f t="shared" si="20"/>
        <v>0</v>
      </c>
      <c r="J90" s="67">
        <f t="shared" si="20"/>
        <v>0</v>
      </c>
      <c r="K90" s="67">
        <f t="shared" si="20"/>
        <v>0</v>
      </c>
      <c r="L90" s="67">
        <f t="shared" si="20"/>
        <v>0</v>
      </c>
      <c r="M90" s="67">
        <f t="shared" si="20"/>
        <v>0</v>
      </c>
      <c r="N90" s="67">
        <f t="shared" si="20"/>
        <v>0</v>
      </c>
      <c r="O90" s="67">
        <f t="shared" si="18"/>
        <v>0</v>
      </c>
      <c r="P90" s="78"/>
    </row>
    <row r="91" spans="2:17" ht="18" customHeight="1" x14ac:dyDescent="0.3">
      <c r="B91" s="56" t="s">
        <v>93</v>
      </c>
      <c r="C91" s="57">
        <v>0</v>
      </c>
      <c r="D91" s="11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18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89">
        <f t="shared" ref="D92:N92" si="21">SUM(D84:D91)</f>
        <v>0</v>
      </c>
      <c r="E92" s="47">
        <f t="shared" si="21"/>
        <v>0</v>
      </c>
      <c r="F92" s="47">
        <f t="shared" si="21"/>
        <v>0</v>
      </c>
      <c r="G92" s="47">
        <f t="shared" si="21"/>
        <v>0</v>
      </c>
      <c r="H92" s="47">
        <f t="shared" si="21"/>
        <v>0</v>
      </c>
      <c r="I92" s="47">
        <f t="shared" si="21"/>
        <v>0</v>
      </c>
      <c r="J92" s="47">
        <f t="shared" si="21"/>
        <v>0</v>
      </c>
      <c r="K92" s="47">
        <f t="shared" si="21"/>
        <v>0</v>
      </c>
      <c r="L92" s="47">
        <f t="shared" si="21"/>
        <v>0</v>
      </c>
      <c r="M92" s="47">
        <f t="shared" si="21"/>
        <v>0</v>
      </c>
      <c r="N92" s="47">
        <f t="shared" si="21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52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5">
        <f>C81+C92</f>
        <v>6650211.4900000002</v>
      </c>
      <c r="D94" s="86">
        <f>D81+D92</f>
        <v>6655308.8100000005</v>
      </c>
      <c r="E94" s="85">
        <f t="shared" ref="E94:N94" si="22">+E81</f>
        <v>6140597.2000000002</v>
      </c>
      <c r="F94" s="85">
        <f t="shared" si="22"/>
        <v>0</v>
      </c>
      <c r="G94" s="85">
        <f t="shared" si="22"/>
        <v>0</v>
      </c>
      <c r="H94" s="86">
        <f t="shared" si="22"/>
        <v>0</v>
      </c>
      <c r="I94" s="86">
        <f t="shared" si="22"/>
        <v>0</v>
      </c>
      <c r="J94" s="86">
        <f t="shared" si="22"/>
        <v>0</v>
      </c>
      <c r="K94" s="86">
        <f t="shared" si="22"/>
        <v>0</v>
      </c>
      <c r="L94" s="86">
        <f t="shared" si="22"/>
        <v>0</v>
      </c>
      <c r="M94" s="86">
        <f t="shared" si="22"/>
        <v>0</v>
      </c>
      <c r="N94" s="86">
        <f t="shared" si="22"/>
        <v>0</v>
      </c>
      <c r="O94" s="86">
        <f>+O81+O92</f>
        <v>19446117.5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4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E97" s="65"/>
      <c r="F97" s="65"/>
      <c r="G97" s="65"/>
    </row>
    <row r="98" spans="2:16" x14ac:dyDescent="0.3">
      <c r="E98" s="65"/>
      <c r="F98" s="65"/>
      <c r="G98" s="65"/>
      <c r="O98" s="81"/>
    </row>
    <row r="99" spans="2:16" x14ac:dyDescent="0.3">
      <c r="E99" s="65"/>
      <c r="F99" s="65"/>
      <c r="G99" s="65"/>
      <c r="O99" s="81"/>
    </row>
    <row r="100" spans="2:16" x14ac:dyDescent="0.3">
      <c r="E100" s="65"/>
      <c r="F100" s="65"/>
      <c r="G100" s="65"/>
    </row>
    <row r="101" spans="2:16" ht="22.5" customHeight="1" x14ac:dyDescent="0.3">
      <c r="E101" s="65"/>
      <c r="F101" s="65"/>
      <c r="G101" s="65"/>
    </row>
    <row r="103" spans="2:16" x14ac:dyDescent="0.3">
      <c r="B103" s="83" t="s">
        <v>108</v>
      </c>
      <c r="C103" s="17" t="s">
        <v>107</v>
      </c>
      <c r="D103" s="50"/>
      <c r="E103" s="17"/>
      <c r="F103" s="17"/>
      <c r="G103" s="17"/>
      <c r="H103" s="50"/>
      <c r="I103" s="50"/>
      <c r="J103" s="50"/>
      <c r="K103" s="50"/>
      <c r="L103" s="50"/>
      <c r="M103" s="50"/>
      <c r="N103" s="50"/>
    </row>
    <row r="104" spans="2:16" x14ac:dyDescent="0.3">
      <c r="B104" s="82" t="s">
        <v>109</v>
      </c>
      <c r="C104" t="s">
        <v>97</v>
      </c>
      <c r="O104" s="50"/>
      <c r="P104" s="78"/>
    </row>
    <row r="109" spans="2:16" x14ac:dyDescent="0.3">
      <c r="E109" s="65"/>
      <c r="F109" s="3"/>
      <c r="G109" s="3"/>
    </row>
    <row r="110" spans="2:16" x14ac:dyDescent="0.3">
      <c r="E110" s="63"/>
      <c r="F110" s="63"/>
      <c r="G110" s="63"/>
    </row>
    <row r="111" spans="2:16" x14ac:dyDescent="0.3">
      <c r="B111" t="s">
        <v>110</v>
      </c>
    </row>
    <row r="112" spans="2:16" x14ac:dyDescent="0.3">
      <c r="B112" s="182" t="s">
        <v>111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</row>
    <row r="113" spans="2:15" x14ac:dyDescent="0.3">
      <c r="B113" s="183" t="s">
        <v>98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</row>
    <row r="114" spans="2:15" x14ac:dyDescent="0.3">
      <c r="D114" s="64"/>
      <c r="E114" s="63"/>
      <c r="F114" s="63"/>
      <c r="G114" s="63"/>
    </row>
    <row r="115" spans="2:15" x14ac:dyDescent="0.3">
      <c r="E115" s="25"/>
      <c r="F115" s="25"/>
      <c r="G115" s="25"/>
      <c r="H115" s="25"/>
    </row>
    <row r="118" spans="2:15" x14ac:dyDescent="0.3">
      <c r="G118" s="25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" right="0" top="0.98425196850393704" bottom="3.937007874015748E-2" header="0.11811023622047245" footer="3.937007874015748E-2"/>
  <pageSetup scale="57" orientation="portrait" r:id="rId1"/>
  <rowBreaks count="1" manualBreakCount="1">
    <brk id="5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D6C6-6006-445B-8E08-16626DC07697}">
  <sheetPr>
    <tabColor rgb="FF003300"/>
    <pageSetUpPr fitToPage="1"/>
  </sheetPr>
  <dimension ref="B2:G23"/>
  <sheetViews>
    <sheetView showGridLines="0" workbookViewId="0">
      <selection activeCell="D16" sqref="D16"/>
    </sheetView>
  </sheetViews>
  <sheetFormatPr baseColWidth="10" defaultRowHeight="14.4" x14ac:dyDescent="0.3"/>
  <cols>
    <col min="2" max="2" width="56.5546875" customWidth="1"/>
    <col min="3" max="3" width="17.88671875" customWidth="1"/>
    <col min="4" max="4" width="16.33203125" customWidth="1"/>
    <col min="5" max="5" width="19.5546875" customWidth="1"/>
    <col min="6" max="7" width="13.109375" bestFit="1" customWidth="1"/>
  </cols>
  <sheetData>
    <row r="2" spans="2:7" ht="23.4" x14ac:dyDescent="0.45">
      <c r="B2" s="194" t="s">
        <v>119</v>
      </c>
      <c r="C2" s="194"/>
      <c r="D2" s="194"/>
      <c r="E2" s="194"/>
    </row>
    <row r="4" spans="2:7" x14ac:dyDescent="0.3">
      <c r="C4" s="91" t="s">
        <v>113</v>
      </c>
      <c r="D4" s="91" t="s">
        <v>114</v>
      </c>
      <c r="E4" s="91" t="s">
        <v>115</v>
      </c>
    </row>
    <row r="5" spans="2:7" x14ac:dyDescent="0.3">
      <c r="B5" s="90" t="s">
        <v>13</v>
      </c>
      <c r="C5" s="25">
        <f>+'Marzo 2024'!E10+'Marzo 2024'!E12+150000</f>
        <v>3490667.2</v>
      </c>
      <c r="D5" s="25">
        <f>3490667.2+150000</f>
        <v>3640667.2</v>
      </c>
      <c r="E5" s="25">
        <f>3490667.2+300000</f>
        <v>3790667.2</v>
      </c>
    </row>
    <row r="6" spans="2:7" x14ac:dyDescent="0.3">
      <c r="B6" s="90" t="s">
        <v>112</v>
      </c>
      <c r="C6" s="25">
        <f>335000+390000</f>
        <v>725000</v>
      </c>
      <c r="D6" s="25">
        <f>335000+3500000</f>
        <v>3835000</v>
      </c>
      <c r="E6" s="25">
        <v>335000</v>
      </c>
    </row>
    <row r="7" spans="2:7" ht="18" customHeight="1" x14ac:dyDescent="0.3">
      <c r="B7" s="90" t="s">
        <v>17</v>
      </c>
      <c r="C7" s="25">
        <f>+'Marzo 2024'!E14+25000</f>
        <v>521594.77999999997</v>
      </c>
      <c r="D7" s="92">
        <f>496594.78+50000</f>
        <v>546594.78</v>
      </c>
      <c r="E7" s="92">
        <f>496594.78+75000</f>
        <v>571594.78</v>
      </c>
      <c r="F7" s="25"/>
      <c r="G7" s="63"/>
    </row>
    <row r="8" spans="2:7" x14ac:dyDescent="0.3">
      <c r="B8" s="90" t="s">
        <v>18</v>
      </c>
      <c r="C8" s="92">
        <v>2000000</v>
      </c>
      <c r="D8" s="92">
        <v>2000000</v>
      </c>
      <c r="E8" s="92">
        <v>2000000</v>
      </c>
    </row>
    <row r="9" spans="2:7" x14ac:dyDescent="0.3">
      <c r="B9" s="90" t="s">
        <v>28</v>
      </c>
      <c r="C9" s="92">
        <v>530000</v>
      </c>
      <c r="D9" s="92">
        <v>530000</v>
      </c>
      <c r="E9" s="92">
        <v>530000</v>
      </c>
      <c r="F9" s="63"/>
    </row>
    <row r="10" spans="2:7" x14ac:dyDescent="0.3">
      <c r="B10" s="90" t="s">
        <v>38</v>
      </c>
      <c r="C10" s="92">
        <v>50000</v>
      </c>
      <c r="D10" s="92">
        <v>50000</v>
      </c>
      <c r="E10" s="92">
        <v>40000</v>
      </c>
    </row>
    <row r="11" spans="2:7" ht="16.5" customHeight="1" x14ac:dyDescent="0.3">
      <c r="B11" s="90" t="s">
        <v>56</v>
      </c>
      <c r="C11" s="92">
        <v>50000</v>
      </c>
      <c r="D11" s="92">
        <v>50000</v>
      </c>
      <c r="E11" s="92">
        <v>50000</v>
      </c>
    </row>
    <row r="14" spans="2:7" x14ac:dyDescent="0.3">
      <c r="B14" s="91" t="s">
        <v>116</v>
      </c>
      <c r="C14" s="93">
        <f>SUM(C5:C13)</f>
        <v>7367261.9800000004</v>
      </c>
      <c r="D14" s="93">
        <f t="shared" ref="D14:E14" si="0">SUM(D5:D13)</f>
        <v>10652261.98</v>
      </c>
      <c r="E14" s="93">
        <f t="shared" si="0"/>
        <v>7317261.9800000004</v>
      </c>
    </row>
    <row r="16" spans="2:7" ht="18.600000000000001" thickBot="1" x14ac:dyDescent="0.4">
      <c r="B16" s="94" t="s">
        <v>117</v>
      </c>
      <c r="C16" s="95"/>
      <c r="D16" s="95"/>
      <c r="E16" s="97">
        <f>+C14+D14+E14</f>
        <v>25336785.940000001</v>
      </c>
    </row>
    <row r="17" spans="2:2" ht="15" thickTop="1" x14ac:dyDescent="0.3"/>
    <row r="23" spans="2:2" x14ac:dyDescent="0.3">
      <c r="B23" s="96" t="s">
        <v>118</v>
      </c>
    </row>
  </sheetData>
  <mergeCells count="1">
    <mergeCell ref="B2:E2"/>
  </mergeCells>
  <printOptions horizontalCentered="1"/>
  <pageMargins left="0.31496062992125984" right="0.31496062992125984" top="0.74803149606299213" bottom="0.74803149606299213" header="0.31496062992125984" footer="0.31496062992125984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503B-0877-4A8C-868B-01E97235DD0B}">
  <sheetPr>
    <tabColor rgb="FF0000CC"/>
  </sheetPr>
  <dimension ref="B1:R118"/>
  <sheetViews>
    <sheetView showGridLines="0" topLeftCell="D1" zoomScale="80" zoomScaleNormal="80" zoomScaleSheetLayoutView="80" workbookViewId="0">
      <selection activeCell="G5" sqref="G1:N1048576"/>
    </sheetView>
  </sheetViews>
  <sheetFormatPr baseColWidth="10" defaultColWidth="9.109375" defaultRowHeight="14.4" x14ac:dyDescent="0.3"/>
  <cols>
    <col min="1" max="1" width="7.44140625" customWidth="1"/>
    <col min="2" max="2" width="97.5546875" customWidth="1"/>
    <col min="3" max="3" width="18.88671875" customWidth="1"/>
    <col min="4" max="4" width="18.88671875" style="3" customWidth="1"/>
    <col min="5" max="6" width="18.88671875" customWidth="1"/>
    <col min="7" max="7" width="18.88671875" hidden="1" customWidth="1"/>
    <col min="8" max="14" width="18.88671875" style="3" hidden="1" customWidth="1"/>
    <col min="15" max="15" width="18.88671875" style="3" customWidth="1"/>
    <col min="16" max="16" width="10.88671875" style="71" bestFit="1" customWidth="1"/>
    <col min="17" max="17" width="14.5546875" bestFit="1" customWidth="1"/>
  </cols>
  <sheetData>
    <row r="1" spans="2:17" ht="32.25" customHeight="1" x14ac:dyDescent="0.4"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68"/>
    </row>
    <row r="2" spans="2:17" ht="20.399999999999999" x14ac:dyDescent="0.35">
      <c r="B2" s="191" t="s">
        <v>105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69"/>
    </row>
    <row r="3" spans="2:17" ht="20.399999999999999" x14ac:dyDescent="0.35">
      <c r="B3" s="192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70"/>
    </row>
    <row r="4" spans="2:17" ht="20.399999999999999" x14ac:dyDescent="0.35">
      <c r="B4" s="192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70"/>
    </row>
    <row r="5" spans="2:17" x14ac:dyDescent="0.3">
      <c r="B5" s="193"/>
      <c r="C5" s="193"/>
      <c r="D5" s="2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5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10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 t="shared" ref="C9:N9" si="0">SUM(C10:C14)</f>
        <v>3877724.81</v>
      </c>
      <c r="D9" s="14">
        <f t="shared" si="0"/>
        <v>3945573.96</v>
      </c>
      <c r="E9" s="13">
        <f t="shared" si="0"/>
        <v>4090261.98</v>
      </c>
      <c r="F9" s="13">
        <f t="shared" si="0"/>
        <v>4511747.5</v>
      </c>
      <c r="G9" s="13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16425308.25</v>
      </c>
      <c r="P9" s="72"/>
      <c r="Q9" s="16"/>
    </row>
    <row r="10" spans="2:17" ht="18" customHeight="1" x14ac:dyDescent="0.3">
      <c r="B10" s="18" t="s">
        <v>13</v>
      </c>
      <c r="C10" s="3">
        <f>2314200+855000</f>
        <v>3169200</v>
      </c>
      <c r="D10" s="20">
        <f>2314200+865000</f>
        <v>3179200</v>
      </c>
      <c r="E10" s="19">
        <f>2439200+865000</f>
        <v>3304200</v>
      </c>
      <c r="F10" s="19">
        <v>3260200</v>
      </c>
      <c r="G10" s="19"/>
      <c r="H10" s="20"/>
      <c r="I10" s="20"/>
      <c r="J10" s="20"/>
      <c r="K10" s="20"/>
      <c r="L10" s="20"/>
      <c r="M10" s="20"/>
      <c r="N10" s="20"/>
      <c r="O10" s="21">
        <f>SUM(C10:N10)</f>
        <v>12912800</v>
      </c>
      <c r="P10" s="3"/>
      <c r="Q10" s="3"/>
    </row>
    <row r="11" spans="2:17" ht="18" customHeight="1" x14ac:dyDescent="0.3">
      <c r="B11" s="18" t="s">
        <v>14</v>
      </c>
      <c r="C11" s="3">
        <v>233000</v>
      </c>
      <c r="D11" s="20">
        <v>253000</v>
      </c>
      <c r="E11" s="19">
        <v>253000</v>
      </c>
      <c r="F11" s="19">
        <v>725000</v>
      </c>
      <c r="G11" s="19"/>
      <c r="H11" s="20"/>
      <c r="I11" s="20"/>
      <c r="J11" s="20"/>
      <c r="K11" s="20"/>
      <c r="L11" s="20"/>
      <c r="M11" s="20"/>
      <c r="N11" s="20"/>
      <c r="O11" s="21">
        <f t="shared" ref="O11:O21" si="1">SUM(C11:N11)</f>
        <v>1464000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20">
        <v>35368.19</v>
      </c>
      <c r="E12" s="19">
        <v>36467.199999999997</v>
      </c>
      <c r="F12" s="19">
        <v>36680.32</v>
      </c>
      <c r="G12" s="19"/>
      <c r="H12" s="20"/>
      <c r="I12" s="20"/>
      <c r="J12" s="20"/>
      <c r="K12" s="20"/>
      <c r="L12" s="20"/>
      <c r="M12" s="20"/>
      <c r="N12" s="20"/>
      <c r="O12" s="21">
        <f t="shared" si="1"/>
        <v>108515.70999999999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23">
        <v>0</v>
      </c>
      <c r="E13" s="22">
        <v>0</v>
      </c>
      <c r="F13" s="22">
        <v>0</v>
      </c>
      <c r="G13" s="22"/>
      <c r="H13" s="23"/>
      <c r="I13" s="23"/>
      <c r="J13" s="23"/>
      <c r="K13" s="23"/>
      <c r="L13" s="23"/>
      <c r="M13" s="23"/>
      <c r="N13" s="23"/>
      <c r="O13" s="21">
        <f t="shared" si="1"/>
        <v>0</v>
      </c>
      <c r="P13" s="73"/>
      <c r="Q13" s="3"/>
    </row>
    <row r="14" spans="2:17" ht="18" customHeight="1" x14ac:dyDescent="0.3">
      <c r="B14" s="18" t="s">
        <v>17</v>
      </c>
      <c r="C14" s="3">
        <f>346402.97+129121.84</f>
        <v>475524.80999999994</v>
      </c>
      <c r="D14" s="20">
        <f>347183.21+130822.56</f>
        <v>478005.77</v>
      </c>
      <c r="E14" s="24">
        <f>365772.22+130822.56</f>
        <v>496594.77999999997</v>
      </c>
      <c r="F14" s="24">
        <v>489867.18</v>
      </c>
      <c r="G14" s="24"/>
      <c r="H14" s="23"/>
      <c r="I14" s="23"/>
      <c r="J14" s="23"/>
      <c r="K14" s="23"/>
      <c r="L14" s="23"/>
      <c r="M14" s="23"/>
      <c r="N14" s="23"/>
      <c r="O14" s="21">
        <f t="shared" si="1"/>
        <v>1939992.5399999998</v>
      </c>
      <c r="P14" s="3"/>
      <c r="Q14" s="3"/>
    </row>
    <row r="15" spans="2:17" s="17" customFormat="1" ht="18" customHeight="1" x14ac:dyDescent="0.3">
      <c r="B15" s="26" t="s">
        <v>18</v>
      </c>
      <c r="C15" s="27">
        <f t="shared" ref="C15:H15" si="2">SUM(C16:C24)</f>
        <v>1522486.68</v>
      </c>
      <c r="D15" s="28">
        <f t="shared" si="2"/>
        <v>2175765.9500000002</v>
      </c>
      <c r="E15" s="27">
        <f t="shared" si="2"/>
        <v>1687942.7100000002</v>
      </c>
      <c r="F15" s="27">
        <f t="shared" si="2"/>
        <v>1463932.29</v>
      </c>
      <c r="G15" s="27">
        <f t="shared" si="2"/>
        <v>0</v>
      </c>
      <c r="H15" s="28">
        <f t="shared" si="2"/>
        <v>0</v>
      </c>
      <c r="I15" s="28">
        <f t="shared" ref="I15:N15" si="3">SUM(I16:I24)</f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9">
        <f t="shared" si="1"/>
        <v>6850127.6299999999</v>
      </c>
      <c r="P15" s="72"/>
      <c r="Q15" s="50"/>
    </row>
    <row r="16" spans="2:17" ht="18" customHeight="1" x14ac:dyDescent="0.3">
      <c r="B16" s="18" t="s">
        <v>19</v>
      </c>
      <c r="C16" s="3">
        <v>252669.48</v>
      </c>
      <c r="D16" s="20">
        <v>260248.9</v>
      </c>
      <c r="E16" s="19">
        <v>95494.44</v>
      </c>
      <c r="F16" s="19">
        <v>258116.6</v>
      </c>
      <c r="G16" s="19"/>
      <c r="H16" s="20"/>
      <c r="I16" s="20"/>
      <c r="J16" s="20"/>
      <c r="K16" s="20"/>
      <c r="L16" s="20"/>
      <c r="M16" s="20"/>
      <c r="N16" s="20"/>
      <c r="O16" s="21">
        <f t="shared" si="1"/>
        <v>866529.42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23">
        <v>0</v>
      </c>
      <c r="E17" s="23">
        <v>0</v>
      </c>
      <c r="F17" s="30">
        <v>23900</v>
      </c>
      <c r="G17" s="30"/>
      <c r="H17" s="21"/>
      <c r="I17" s="20"/>
      <c r="J17" s="20"/>
      <c r="K17" s="20"/>
      <c r="L17" s="20"/>
      <c r="M17" s="20"/>
      <c r="N17" s="20"/>
      <c r="O17" s="21">
        <f t="shared" si="1"/>
        <v>23900</v>
      </c>
      <c r="P17" s="73"/>
      <c r="Q17" s="3"/>
    </row>
    <row r="18" spans="2:17" ht="18" customHeight="1" x14ac:dyDescent="0.3">
      <c r="B18" s="18" t="s">
        <v>21</v>
      </c>
      <c r="C18" s="3">
        <v>36695</v>
      </c>
      <c r="D18" s="23">
        <v>11900</v>
      </c>
      <c r="E18" s="19">
        <v>37450</v>
      </c>
      <c r="F18" s="30">
        <v>56824.1</v>
      </c>
      <c r="G18" s="19"/>
      <c r="H18" s="20"/>
      <c r="I18" s="20"/>
      <c r="J18" s="20"/>
      <c r="K18" s="20"/>
      <c r="L18" s="20"/>
      <c r="M18" s="20"/>
      <c r="N18" s="20"/>
      <c r="O18" s="21">
        <f t="shared" si="1"/>
        <v>142869.1</v>
      </c>
      <c r="P18" s="73"/>
    </row>
    <row r="19" spans="2:17" ht="18" customHeight="1" x14ac:dyDescent="0.3">
      <c r="B19" s="18" t="s">
        <v>22</v>
      </c>
      <c r="C19" s="22">
        <v>0</v>
      </c>
      <c r="D19" s="23">
        <v>0</v>
      </c>
      <c r="E19" s="23">
        <v>0</v>
      </c>
      <c r="F19" s="22">
        <v>0</v>
      </c>
      <c r="G19" s="30"/>
      <c r="H19" s="21"/>
      <c r="I19" s="20"/>
      <c r="J19" s="20"/>
      <c r="K19" s="20"/>
      <c r="L19" s="20"/>
      <c r="M19" s="20"/>
      <c r="N19" s="20"/>
      <c r="O19" s="21">
        <f t="shared" si="1"/>
        <v>0</v>
      </c>
      <c r="P19" s="73"/>
    </row>
    <row r="20" spans="2:17" ht="18" customHeight="1" x14ac:dyDescent="0.3">
      <c r="B20" s="18" t="s">
        <v>23</v>
      </c>
      <c r="C20" s="3">
        <v>814890.96</v>
      </c>
      <c r="D20" s="21">
        <v>921561.8</v>
      </c>
      <c r="E20" s="30">
        <v>955308.65</v>
      </c>
      <c r="F20" s="30">
        <v>24308</v>
      </c>
      <c r="G20" s="22"/>
      <c r="H20" s="23"/>
      <c r="I20" s="20"/>
      <c r="J20" s="20"/>
      <c r="K20" s="20"/>
      <c r="L20" s="20"/>
      <c r="M20" s="20"/>
      <c r="N20" s="20"/>
      <c r="O20" s="21">
        <f t="shared" si="1"/>
        <v>2716069.41</v>
      </c>
      <c r="Q20" s="73"/>
    </row>
    <row r="21" spans="2:17" ht="18" customHeight="1" x14ac:dyDescent="0.3">
      <c r="B21" s="18" t="s">
        <v>24</v>
      </c>
      <c r="C21" s="3">
        <v>122437.24</v>
      </c>
      <c r="D21" s="20">
        <v>122437.24</v>
      </c>
      <c r="E21" s="19">
        <v>135259.82</v>
      </c>
      <c r="F21" s="19">
        <v>110397.79</v>
      </c>
      <c r="G21" s="19"/>
      <c r="H21" s="20"/>
      <c r="I21" s="20"/>
      <c r="J21" s="20"/>
      <c r="K21" s="20"/>
      <c r="L21" s="20"/>
      <c r="M21" s="20"/>
      <c r="N21" s="20"/>
      <c r="O21" s="21">
        <f t="shared" si="1"/>
        <v>490532.09</v>
      </c>
      <c r="P21" s="73"/>
    </row>
    <row r="22" spans="2:17" ht="28.2" x14ac:dyDescent="0.3">
      <c r="B22" s="18" t="s">
        <v>25</v>
      </c>
      <c r="C22" s="22">
        <v>0</v>
      </c>
      <c r="D22" s="21">
        <v>192198.46</v>
      </c>
      <c r="E22" s="30">
        <v>5000</v>
      </c>
      <c r="F22" s="22">
        <v>0</v>
      </c>
      <c r="G22" s="30"/>
      <c r="H22" s="21"/>
      <c r="I22" s="20"/>
      <c r="J22" s="20"/>
      <c r="K22" s="20"/>
      <c r="L22" s="20"/>
      <c r="M22" s="20"/>
      <c r="N22" s="20"/>
      <c r="O22" s="21">
        <f>SUM(C22:N22)</f>
        <v>197198.46</v>
      </c>
      <c r="P22" s="73"/>
    </row>
    <row r="23" spans="2:17" ht="18" customHeight="1" x14ac:dyDescent="0.3">
      <c r="B23" s="18" t="s">
        <v>26</v>
      </c>
      <c r="C23" s="30">
        <v>50000</v>
      </c>
      <c r="D23" s="21">
        <v>250298.4</v>
      </c>
      <c r="E23" s="30">
        <v>459429.8</v>
      </c>
      <c r="F23" s="30">
        <v>684948.7</v>
      </c>
      <c r="G23" s="30"/>
      <c r="H23" s="21"/>
      <c r="I23" s="20"/>
      <c r="J23" s="20"/>
      <c r="K23" s="20"/>
      <c r="L23" s="20"/>
      <c r="M23" s="20"/>
      <c r="N23" s="20"/>
      <c r="O23" s="21">
        <f t="shared" ref="O23" si="4">SUM(C23:N23)</f>
        <v>1444676.9</v>
      </c>
      <c r="P23" s="73"/>
      <c r="Q23" s="63"/>
    </row>
    <row r="24" spans="2:17" ht="18" customHeight="1" x14ac:dyDescent="0.3">
      <c r="B24" s="18" t="s">
        <v>27</v>
      </c>
      <c r="C24" s="3">
        <v>245794</v>
      </c>
      <c r="D24" s="21">
        <v>417121.15</v>
      </c>
      <c r="E24" s="23">
        <v>0</v>
      </c>
      <c r="F24" s="32">
        <v>305437.09999999998</v>
      </c>
      <c r="G24" s="32"/>
      <c r="H24" s="33"/>
      <c r="I24" s="20"/>
      <c r="J24" s="20"/>
      <c r="K24" s="20"/>
      <c r="L24" s="20"/>
      <c r="M24" s="20"/>
      <c r="N24" s="20"/>
      <c r="O24" s="21">
        <f>SUM(C24:N24)</f>
        <v>968352.25</v>
      </c>
      <c r="P24" s="73"/>
    </row>
    <row r="25" spans="2:17" s="17" customFormat="1" ht="18" customHeight="1" x14ac:dyDescent="0.3">
      <c r="B25" s="26" t="s">
        <v>28</v>
      </c>
      <c r="C25" s="84">
        <f t="shared" ref="C25:N25" si="5">SUM(C26:C34)</f>
        <v>1250000</v>
      </c>
      <c r="D25" s="29">
        <f t="shared" si="5"/>
        <v>327641.27</v>
      </c>
      <c r="E25" s="84">
        <f t="shared" si="5"/>
        <v>3115</v>
      </c>
      <c r="F25" s="84">
        <f t="shared" si="5"/>
        <v>1087569.2</v>
      </c>
      <c r="G25" s="84">
        <f t="shared" si="5"/>
        <v>0</v>
      </c>
      <c r="H25" s="84">
        <f t="shared" si="5"/>
        <v>0</v>
      </c>
      <c r="I25" s="84">
        <f t="shared" si="5"/>
        <v>0</v>
      </c>
      <c r="J25" s="84">
        <f t="shared" si="5"/>
        <v>0</v>
      </c>
      <c r="K25" s="84">
        <f t="shared" si="5"/>
        <v>0</v>
      </c>
      <c r="L25" s="84">
        <f t="shared" si="5"/>
        <v>0</v>
      </c>
      <c r="M25" s="84">
        <f t="shared" si="5"/>
        <v>0</v>
      </c>
      <c r="N25" s="84">
        <f t="shared" si="5"/>
        <v>0</v>
      </c>
      <c r="O25" s="84">
        <f>SUM(C25:N25)</f>
        <v>2668325.4699999997</v>
      </c>
      <c r="P25" s="72"/>
    </row>
    <row r="26" spans="2:17" ht="18" customHeight="1" x14ac:dyDescent="0.3">
      <c r="B26" s="18" t="s">
        <v>29</v>
      </c>
      <c r="C26" s="22">
        <v>0</v>
      </c>
      <c r="D26" s="21">
        <v>96773.81</v>
      </c>
      <c r="E26" s="30">
        <v>3115</v>
      </c>
      <c r="F26" s="30">
        <v>25297.200000000001</v>
      </c>
      <c r="G26" s="30"/>
      <c r="H26" s="21"/>
      <c r="I26" s="20"/>
      <c r="J26" s="20"/>
      <c r="K26" s="20"/>
      <c r="L26" s="20"/>
      <c r="M26" s="20"/>
      <c r="N26" s="20"/>
      <c r="O26" s="21">
        <f>SUM(C26:N26)</f>
        <v>125186.01</v>
      </c>
      <c r="P26" s="73"/>
    </row>
    <row r="27" spans="2:17" ht="18" customHeight="1" x14ac:dyDescent="0.3">
      <c r="B27" s="18" t="s">
        <v>30</v>
      </c>
      <c r="C27" s="22">
        <v>0</v>
      </c>
      <c r="D27" s="23">
        <v>19116</v>
      </c>
      <c r="E27" s="22">
        <v>0</v>
      </c>
      <c r="F27" s="22">
        <v>0</v>
      </c>
      <c r="G27" s="22"/>
      <c r="H27" s="23"/>
      <c r="I27" s="23"/>
      <c r="J27" s="23"/>
      <c r="K27" s="23"/>
      <c r="L27" s="23"/>
      <c r="M27" s="23"/>
      <c r="N27" s="23"/>
      <c r="O27" s="21">
        <f t="shared" ref="O27:O33" si="6">SUM(C27:N27)</f>
        <v>19116</v>
      </c>
      <c r="P27" s="73"/>
    </row>
    <row r="28" spans="2:17" ht="18" customHeight="1" x14ac:dyDescent="0.3">
      <c r="B28" s="18" t="s">
        <v>31</v>
      </c>
      <c r="C28" s="22">
        <v>0</v>
      </c>
      <c r="D28" s="21">
        <v>42747.040000000001</v>
      </c>
      <c r="E28" s="23">
        <v>0</v>
      </c>
      <c r="F28" s="22">
        <v>0</v>
      </c>
      <c r="G28" s="30"/>
      <c r="H28" s="21"/>
      <c r="I28" s="21"/>
      <c r="J28" s="21"/>
      <c r="K28" s="21"/>
      <c r="L28" s="21"/>
      <c r="M28" s="21"/>
      <c r="N28" s="21"/>
      <c r="O28" s="21">
        <f t="shared" si="6"/>
        <v>42747.040000000001</v>
      </c>
      <c r="P28" s="73"/>
    </row>
    <row r="29" spans="2:17" ht="18" customHeight="1" x14ac:dyDescent="0.3">
      <c r="B29" s="18" t="s">
        <v>32</v>
      </c>
      <c r="C29" s="22">
        <v>0</v>
      </c>
      <c r="D29" s="23">
        <v>0</v>
      </c>
      <c r="E29" s="23">
        <v>0</v>
      </c>
      <c r="F29" s="22">
        <v>0</v>
      </c>
      <c r="G29" s="22"/>
      <c r="H29" s="23"/>
      <c r="I29" s="23"/>
      <c r="J29" s="23"/>
      <c r="K29" s="23"/>
      <c r="L29" s="23"/>
      <c r="M29" s="23"/>
      <c r="N29" s="23"/>
      <c r="O29" s="21">
        <f t="shared" si="6"/>
        <v>0</v>
      </c>
      <c r="P29" s="73"/>
    </row>
    <row r="30" spans="2:17" ht="18" customHeight="1" x14ac:dyDescent="0.3">
      <c r="B30" s="18" t="s">
        <v>33</v>
      </c>
      <c r="C30" s="22">
        <v>0</v>
      </c>
      <c r="D30" s="23">
        <v>0</v>
      </c>
      <c r="E30" s="23">
        <v>0</v>
      </c>
      <c r="F30" s="22">
        <v>0</v>
      </c>
      <c r="G30" s="22"/>
      <c r="H30" s="23"/>
      <c r="I30" s="23"/>
      <c r="J30" s="23"/>
      <c r="K30" s="23"/>
      <c r="L30" s="23"/>
      <c r="M30" s="23"/>
      <c r="N30" s="23"/>
      <c r="O30" s="21">
        <f t="shared" si="6"/>
        <v>0</v>
      </c>
      <c r="P30" s="73"/>
    </row>
    <row r="31" spans="2:17" ht="18" customHeight="1" x14ac:dyDescent="0.3">
      <c r="B31" s="18" t="s">
        <v>34</v>
      </c>
      <c r="C31" s="22">
        <v>0</v>
      </c>
      <c r="D31" s="23">
        <v>0</v>
      </c>
      <c r="E31" s="23">
        <v>0</v>
      </c>
      <c r="F31" s="22">
        <v>0</v>
      </c>
      <c r="G31" s="22"/>
      <c r="H31" s="23"/>
      <c r="I31" s="23"/>
      <c r="J31" s="23"/>
      <c r="K31" s="23"/>
      <c r="L31" s="23"/>
      <c r="M31" s="23"/>
      <c r="N31" s="23"/>
      <c r="O31" s="21">
        <f t="shared" si="6"/>
        <v>0</v>
      </c>
      <c r="P31" s="73"/>
    </row>
    <row r="32" spans="2:17" ht="18" customHeight="1" x14ac:dyDescent="0.3">
      <c r="B32" s="18" t="s">
        <v>35</v>
      </c>
      <c r="C32" s="3">
        <v>1250000</v>
      </c>
      <c r="D32" s="23">
        <v>0</v>
      </c>
      <c r="E32" s="23">
        <v>0</v>
      </c>
      <c r="F32" s="32">
        <v>1050000</v>
      </c>
      <c r="G32" s="32"/>
      <c r="H32" s="33"/>
      <c r="I32" s="33"/>
      <c r="J32" s="33"/>
      <c r="K32" s="33"/>
      <c r="L32" s="33"/>
      <c r="M32" s="33"/>
      <c r="N32" s="33"/>
      <c r="O32" s="21">
        <f t="shared" si="6"/>
        <v>2300000</v>
      </c>
      <c r="P32" s="73"/>
    </row>
    <row r="33" spans="2:17" ht="18" customHeight="1" x14ac:dyDescent="0.3">
      <c r="B33" s="35" t="s">
        <v>36</v>
      </c>
      <c r="C33" s="22">
        <v>0</v>
      </c>
      <c r="D33" s="23">
        <v>0</v>
      </c>
      <c r="E33" s="23">
        <v>0</v>
      </c>
      <c r="F33" s="22">
        <v>0</v>
      </c>
      <c r="G33" s="22"/>
      <c r="H33" s="23"/>
      <c r="I33" s="23"/>
      <c r="J33" s="23"/>
      <c r="K33" s="23"/>
      <c r="L33" s="23"/>
      <c r="M33" s="23"/>
      <c r="N33" s="23"/>
      <c r="O33" s="21">
        <f t="shared" si="6"/>
        <v>0</v>
      </c>
      <c r="P33" s="73"/>
    </row>
    <row r="34" spans="2:17" ht="18" customHeight="1" x14ac:dyDescent="0.3">
      <c r="B34" s="18" t="s">
        <v>37</v>
      </c>
      <c r="C34" s="31">
        <v>0</v>
      </c>
      <c r="D34" s="21">
        <v>169004.42</v>
      </c>
      <c r="E34" s="23">
        <v>0</v>
      </c>
      <c r="F34" s="32">
        <v>12272</v>
      </c>
      <c r="G34" s="32"/>
      <c r="H34" s="33"/>
      <c r="I34" s="33"/>
      <c r="J34" s="33"/>
      <c r="K34" s="33"/>
      <c r="L34" s="33"/>
      <c r="M34" s="33"/>
      <c r="N34" s="33"/>
      <c r="O34" s="21">
        <f>SUM(C34:N34)</f>
        <v>181276.42</v>
      </c>
      <c r="P34" s="73"/>
    </row>
    <row r="35" spans="2:17" s="17" customFormat="1" ht="18" customHeight="1" x14ac:dyDescent="0.3">
      <c r="B35" s="26" t="s">
        <v>38</v>
      </c>
      <c r="C35" s="34">
        <f t="shared" ref="C35:N35" si="7">SUM(C36:C44)</f>
        <v>0</v>
      </c>
      <c r="D35" s="28">
        <f t="shared" si="7"/>
        <v>68255.83</v>
      </c>
      <c r="E35" s="27">
        <f t="shared" si="7"/>
        <v>359277.51</v>
      </c>
      <c r="F35" s="34">
        <f t="shared" si="7"/>
        <v>0</v>
      </c>
      <c r="G35" s="34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36">
        <f t="shared" si="7"/>
        <v>0</v>
      </c>
      <c r="O35" s="29">
        <f>SUM(C35:N35)</f>
        <v>427533.34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23">
        <v>0</v>
      </c>
      <c r="E36" s="22">
        <v>0</v>
      </c>
      <c r="F36" s="22">
        <v>0</v>
      </c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23">
        <v>0</v>
      </c>
      <c r="E37" s="22">
        <v>0</v>
      </c>
      <c r="F37" s="22">
        <v>0</v>
      </c>
      <c r="G37" s="22"/>
      <c r="H37" s="23"/>
      <c r="I37" s="23"/>
      <c r="J37" s="23"/>
      <c r="K37" s="23"/>
      <c r="L37" s="23"/>
      <c r="M37" s="23"/>
      <c r="N37" s="23"/>
      <c r="O37" s="23">
        <f t="shared" ref="O37:O41" si="8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23">
        <v>0</v>
      </c>
      <c r="E38" s="22">
        <v>0</v>
      </c>
      <c r="F38" s="22">
        <v>0</v>
      </c>
      <c r="G38" s="22"/>
      <c r="H38" s="23"/>
      <c r="I38" s="23"/>
      <c r="J38" s="23"/>
      <c r="K38" s="23"/>
      <c r="L38" s="23"/>
      <c r="M38" s="23"/>
      <c r="N38" s="23"/>
      <c r="O38" s="23">
        <f t="shared" si="8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23">
        <v>0</v>
      </c>
      <c r="E39" s="22">
        <v>0</v>
      </c>
      <c r="F39" s="22">
        <v>0</v>
      </c>
      <c r="G39" s="22"/>
      <c r="H39" s="23"/>
      <c r="I39" s="23"/>
      <c r="J39" s="23"/>
      <c r="K39" s="23"/>
      <c r="L39" s="23"/>
      <c r="M39" s="23"/>
      <c r="N39" s="23"/>
      <c r="O39" s="23">
        <f t="shared" si="8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23">
        <v>0</v>
      </c>
      <c r="E40" s="22">
        <v>0</v>
      </c>
      <c r="F40" s="22">
        <v>0</v>
      </c>
      <c r="G40" s="22"/>
      <c r="H40" s="23"/>
      <c r="I40" s="23"/>
      <c r="J40" s="23"/>
      <c r="K40" s="23"/>
      <c r="L40" s="23"/>
      <c r="M40" s="23"/>
      <c r="N40" s="23"/>
      <c r="O40" s="23">
        <f t="shared" si="8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23">
        <v>0</v>
      </c>
      <c r="E41" s="22">
        <v>0</v>
      </c>
      <c r="F41" s="22">
        <v>0</v>
      </c>
      <c r="G41" s="22"/>
      <c r="H41" s="23"/>
      <c r="I41" s="23"/>
      <c r="J41" s="23"/>
      <c r="K41" s="23"/>
      <c r="L41" s="23"/>
      <c r="M41" s="23"/>
      <c r="N41" s="23"/>
      <c r="O41" s="23">
        <f t="shared" si="8"/>
        <v>0</v>
      </c>
      <c r="P41" s="74"/>
    </row>
    <row r="42" spans="2:17" ht="18" customHeight="1" x14ac:dyDescent="0.3">
      <c r="B42" s="35" t="s">
        <v>45</v>
      </c>
      <c r="C42" s="22">
        <v>0</v>
      </c>
      <c r="D42" s="23">
        <v>68255.83</v>
      </c>
      <c r="E42" s="30">
        <v>359277.51</v>
      </c>
      <c r="F42" s="22">
        <v>0</v>
      </c>
      <c r="G42" s="23"/>
      <c r="H42" s="23"/>
      <c r="I42" s="23"/>
      <c r="J42" s="23"/>
      <c r="K42" s="23"/>
      <c r="L42" s="23"/>
      <c r="M42" s="23"/>
      <c r="N42" s="23"/>
      <c r="O42" s="23">
        <f>SUM(C42:N42)</f>
        <v>427533.34</v>
      </c>
      <c r="P42" s="74"/>
    </row>
    <row r="43" spans="2:17" ht="18" customHeight="1" x14ac:dyDescent="0.3">
      <c r="B43" s="18" t="s">
        <v>46</v>
      </c>
      <c r="C43" s="22">
        <v>0</v>
      </c>
      <c r="D43" s="23">
        <v>0</v>
      </c>
      <c r="E43" s="22">
        <v>0</v>
      </c>
      <c r="F43" s="22">
        <v>0</v>
      </c>
      <c r="G43" s="22"/>
      <c r="H43" s="23"/>
      <c r="I43" s="23"/>
      <c r="J43" s="23"/>
      <c r="K43" s="23"/>
      <c r="L43" s="23"/>
      <c r="M43" s="23"/>
      <c r="N43" s="23"/>
      <c r="O43" s="23">
        <f t="shared" ref="O43" si="9">SUM(C43:N43)</f>
        <v>0</v>
      </c>
      <c r="P43" s="74"/>
    </row>
    <row r="44" spans="2:17" ht="18" customHeight="1" x14ac:dyDescent="0.3">
      <c r="B44" s="18" t="s">
        <v>47</v>
      </c>
      <c r="C44" s="31">
        <v>0</v>
      </c>
      <c r="D44" s="23">
        <v>0</v>
      </c>
      <c r="E44" s="22">
        <v>0</v>
      </c>
      <c r="F44" s="22">
        <v>0</v>
      </c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36">
        <f t="shared" ref="D45:E45" si="10">SUM(D46:D52)</f>
        <v>0</v>
      </c>
      <c r="E45" s="34">
        <f t="shared" si="10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23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23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1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23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23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1"/>
        <v>0</v>
      </c>
      <c r="P49" s="74"/>
    </row>
    <row r="50" spans="2:18" ht="18" customHeight="1" x14ac:dyDescent="0.3">
      <c r="B50" s="18" t="s">
        <v>53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1"/>
        <v>0</v>
      </c>
      <c r="P50" s="74"/>
    </row>
    <row r="51" spans="2:18" ht="18" customHeight="1" x14ac:dyDescent="0.3">
      <c r="B51" s="18" t="s">
        <v>54</v>
      </c>
      <c r="C51" s="22">
        <v>0</v>
      </c>
      <c r="D51" s="23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1"/>
        <v>0</v>
      </c>
      <c r="P51" s="74"/>
    </row>
    <row r="52" spans="2:18" ht="18" customHeight="1" x14ac:dyDescent="0.3">
      <c r="B52" s="90" t="s">
        <v>55</v>
      </c>
      <c r="C52" s="31">
        <v>0</v>
      </c>
      <c r="D52" s="23">
        <v>0</v>
      </c>
      <c r="E52" s="31">
        <v>0</v>
      </c>
      <c r="F52" s="98">
        <v>0</v>
      </c>
      <c r="G52" s="98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100">
        <f t="shared" si="11"/>
        <v>0</v>
      </c>
      <c r="P52" s="74"/>
    </row>
    <row r="53" spans="2:18" s="17" customFormat="1" ht="21.75" customHeight="1" x14ac:dyDescent="0.3">
      <c r="B53" s="26" t="s">
        <v>56</v>
      </c>
      <c r="C53" s="34">
        <f t="shared" ref="C53:N53" si="12">SUM(C54:C64)</f>
        <v>0</v>
      </c>
      <c r="D53" s="36">
        <f t="shared" si="12"/>
        <v>138071.79999999999</v>
      </c>
      <c r="E53" s="36">
        <f t="shared" si="12"/>
        <v>0</v>
      </c>
      <c r="F53" s="36">
        <f t="shared" si="12"/>
        <v>3480</v>
      </c>
      <c r="G53" s="36">
        <f t="shared" si="12"/>
        <v>0</v>
      </c>
      <c r="H53" s="36">
        <f t="shared" si="12"/>
        <v>0</v>
      </c>
      <c r="I53" s="36">
        <f t="shared" si="12"/>
        <v>0</v>
      </c>
      <c r="J53" s="36">
        <f t="shared" si="12"/>
        <v>0</v>
      </c>
      <c r="K53" s="36">
        <f t="shared" si="12"/>
        <v>0</v>
      </c>
      <c r="L53" s="36">
        <f t="shared" si="12"/>
        <v>0</v>
      </c>
      <c r="M53" s="36">
        <f t="shared" si="12"/>
        <v>0</v>
      </c>
      <c r="N53" s="36">
        <f t="shared" si="12"/>
        <v>0</v>
      </c>
      <c r="O53" s="29">
        <f t="shared" si="11"/>
        <v>141551.79999999999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3">
        <v>0</v>
      </c>
      <c r="E54" s="23">
        <v>0</v>
      </c>
      <c r="F54" s="22">
        <v>0</v>
      </c>
      <c r="G54" s="30"/>
      <c r="H54" s="23"/>
      <c r="I54" s="23"/>
      <c r="J54" s="23"/>
      <c r="K54" s="23"/>
      <c r="L54" s="23"/>
      <c r="M54" s="23"/>
      <c r="N54" s="23"/>
      <c r="O54" s="21">
        <f t="shared" si="11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3">
        <v>0</v>
      </c>
      <c r="E55" s="22">
        <v>0</v>
      </c>
      <c r="F55" s="22">
        <v>0</v>
      </c>
      <c r="G55" s="30"/>
      <c r="H55" s="23"/>
      <c r="I55" s="23"/>
      <c r="J55" s="23"/>
      <c r="K55" s="23"/>
      <c r="L55" s="23"/>
      <c r="M55" s="23"/>
      <c r="N55" s="23"/>
      <c r="O55" s="21">
        <f t="shared" si="11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3">
        <v>0</v>
      </c>
      <c r="E56" s="22">
        <v>0</v>
      </c>
      <c r="F56" s="22">
        <v>0</v>
      </c>
      <c r="G56" s="22"/>
      <c r="H56" s="23"/>
      <c r="I56" s="23"/>
      <c r="J56" s="23"/>
      <c r="K56" s="23"/>
      <c r="L56" s="23"/>
      <c r="M56" s="23"/>
      <c r="N56" s="23"/>
      <c r="O56" s="21">
        <f t="shared" si="11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3">
        <v>0</v>
      </c>
      <c r="E57" s="22">
        <v>0</v>
      </c>
      <c r="F57" s="22">
        <v>0</v>
      </c>
      <c r="G57" s="22"/>
      <c r="H57" s="23"/>
      <c r="I57" s="23"/>
      <c r="J57" s="23"/>
      <c r="K57" s="23"/>
      <c r="L57" s="23"/>
      <c r="M57" s="23"/>
      <c r="N57" s="23"/>
      <c r="O57" s="21">
        <f t="shared" si="11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3">
        <v>138071.79999999999</v>
      </c>
      <c r="E58" s="22">
        <v>0</v>
      </c>
      <c r="F58" s="22">
        <v>0</v>
      </c>
      <c r="G58" s="22"/>
      <c r="H58" s="23"/>
      <c r="I58" s="23"/>
      <c r="J58" s="23"/>
      <c r="K58" s="23"/>
      <c r="L58" s="23"/>
      <c r="M58" s="23"/>
      <c r="N58" s="23"/>
      <c r="O58" s="21">
        <f t="shared" si="11"/>
        <v>138071.79999999999</v>
      </c>
      <c r="P58" s="73"/>
    </row>
    <row r="59" spans="2:18" ht="18" customHeight="1" x14ac:dyDescent="0.3">
      <c r="B59" s="35" t="s">
        <v>62</v>
      </c>
      <c r="C59" s="22">
        <v>0</v>
      </c>
      <c r="D59" s="23">
        <v>0</v>
      </c>
      <c r="E59" s="22">
        <v>0</v>
      </c>
      <c r="F59" s="30">
        <v>3480</v>
      </c>
      <c r="G59" s="22"/>
      <c r="H59" s="23"/>
      <c r="I59" s="23"/>
      <c r="J59" s="23"/>
      <c r="K59" s="23"/>
      <c r="L59" s="23"/>
      <c r="M59" s="23"/>
      <c r="N59" s="23"/>
      <c r="O59" s="21">
        <f t="shared" si="11"/>
        <v>3480</v>
      </c>
      <c r="P59" s="73"/>
    </row>
    <row r="60" spans="2:18" ht="18" customHeight="1" x14ac:dyDescent="0.3">
      <c r="B60" s="35" t="s">
        <v>63</v>
      </c>
      <c r="C60" s="22">
        <v>0</v>
      </c>
      <c r="D60" s="23">
        <v>0</v>
      </c>
      <c r="E60" s="22">
        <v>0</v>
      </c>
      <c r="F60" s="22">
        <v>0</v>
      </c>
      <c r="G60" s="22"/>
      <c r="H60" s="23"/>
      <c r="I60" s="23"/>
      <c r="J60" s="23"/>
      <c r="K60" s="23"/>
      <c r="L60" s="23"/>
      <c r="M60" s="23"/>
      <c r="N60" s="23"/>
      <c r="O60" s="21">
        <f t="shared" si="11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3">
        <v>0</v>
      </c>
      <c r="E61" s="22">
        <v>0</v>
      </c>
      <c r="F61" s="22">
        <v>0</v>
      </c>
      <c r="G61" s="22"/>
      <c r="H61" s="23"/>
      <c r="I61" s="23"/>
      <c r="J61" s="23"/>
      <c r="K61" s="23"/>
      <c r="L61" s="23"/>
      <c r="M61" s="23"/>
      <c r="N61" s="23"/>
      <c r="O61" s="21">
        <f t="shared" si="11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3">
        <v>0</v>
      </c>
      <c r="E62" s="22">
        <v>0</v>
      </c>
      <c r="F62" s="22">
        <v>0</v>
      </c>
      <c r="G62" s="22"/>
      <c r="H62" s="23"/>
      <c r="I62" s="23"/>
      <c r="J62" s="23"/>
      <c r="K62" s="23"/>
      <c r="L62" s="23"/>
      <c r="M62" s="23"/>
      <c r="N62" s="23"/>
      <c r="O62" s="21">
        <f t="shared" si="11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3">
        <v>0</v>
      </c>
      <c r="E63" s="22">
        <v>0</v>
      </c>
      <c r="F63" s="22">
        <v>0</v>
      </c>
      <c r="G63" s="22"/>
      <c r="H63" s="23"/>
      <c r="I63" s="23"/>
      <c r="J63" s="23"/>
      <c r="K63" s="23"/>
      <c r="L63" s="23"/>
      <c r="M63" s="23"/>
      <c r="N63" s="23"/>
      <c r="O63" s="21">
        <f t="shared" si="11"/>
        <v>0</v>
      </c>
      <c r="P63" s="73"/>
    </row>
    <row r="64" spans="2:18" ht="18" customHeight="1" x14ac:dyDescent="0.3">
      <c r="B64" s="18" t="s">
        <v>67</v>
      </c>
      <c r="C64" s="31">
        <v>0</v>
      </c>
      <c r="D64" s="23">
        <v>0</v>
      </c>
      <c r="E64" s="22">
        <v>0</v>
      </c>
      <c r="F64" s="22">
        <v>0</v>
      </c>
      <c r="G64" s="22"/>
      <c r="H64" s="23"/>
      <c r="I64" s="23"/>
      <c r="J64" s="23"/>
      <c r="K64" s="23"/>
      <c r="L64" s="23"/>
      <c r="M64" s="23"/>
      <c r="N64" s="23"/>
      <c r="O64" s="21">
        <f t="shared" si="11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6">
        <f>SUM(D66:D69)</f>
        <v>0</v>
      </c>
      <c r="E65" s="34">
        <v>0</v>
      </c>
      <c r="F65" s="34">
        <v>0</v>
      </c>
      <c r="G65" s="34">
        <f t="shared" ref="G65:N65" si="13">SUM(G66:G69)</f>
        <v>0</v>
      </c>
      <c r="H65" s="36">
        <f t="shared" si="13"/>
        <v>0</v>
      </c>
      <c r="I65" s="36">
        <f t="shared" si="13"/>
        <v>0</v>
      </c>
      <c r="J65" s="36">
        <f t="shared" si="13"/>
        <v>0</v>
      </c>
      <c r="K65" s="36">
        <f t="shared" si="13"/>
        <v>0</v>
      </c>
      <c r="L65" s="36">
        <f t="shared" si="13"/>
        <v>0</v>
      </c>
      <c r="M65" s="36">
        <f t="shared" si="13"/>
        <v>0</v>
      </c>
      <c r="N65" s="36">
        <f t="shared" si="13"/>
        <v>0</v>
      </c>
      <c r="O65" s="36">
        <f t="shared" si="11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3">
        <v>0</v>
      </c>
      <c r="E66" s="22">
        <v>0</v>
      </c>
      <c r="F66" s="22">
        <v>0</v>
      </c>
      <c r="G66" s="22"/>
      <c r="H66" s="23"/>
      <c r="I66" s="23"/>
      <c r="J66" s="23"/>
      <c r="K66" s="23"/>
      <c r="L66" s="23"/>
      <c r="M66" s="23"/>
      <c r="N66" s="23"/>
      <c r="O66" s="21">
        <f t="shared" si="11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3">
        <v>0</v>
      </c>
      <c r="E67" s="22">
        <v>0</v>
      </c>
      <c r="F67" s="22">
        <v>0</v>
      </c>
      <c r="G67" s="22"/>
      <c r="H67" s="23"/>
      <c r="I67" s="23"/>
      <c r="J67" s="23"/>
      <c r="K67" s="23"/>
      <c r="L67" s="23"/>
      <c r="M67" s="23"/>
      <c r="N67" s="23"/>
      <c r="O67" s="21">
        <f t="shared" si="11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3">
        <v>0</v>
      </c>
      <c r="E68" s="22">
        <v>0</v>
      </c>
      <c r="F68" s="22">
        <v>0</v>
      </c>
      <c r="G68" s="22"/>
      <c r="H68" s="23"/>
      <c r="I68" s="23"/>
      <c r="J68" s="23"/>
      <c r="K68" s="23"/>
      <c r="L68" s="23"/>
      <c r="M68" s="23"/>
      <c r="N68" s="23"/>
      <c r="O68" s="21">
        <f t="shared" si="11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3">
        <v>0</v>
      </c>
      <c r="E69" s="22">
        <v>0</v>
      </c>
      <c r="F69" s="22">
        <v>0</v>
      </c>
      <c r="G69" s="22"/>
      <c r="H69" s="23"/>
      <c r="I69" s="23"/>
      <c r="J69" s="23"/>
      <c r="K69" s="23"/>
      <c r="L69" s="23"/>
      <c r="M69" s="23"/>
      <c r="N69" s="23"/>
      <c r="O69" s="21">
        <f t="shared" si="11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6">
        <f>SUM(D71:D75)</f>
        <v>0</v>
      </c>
      <c r="E70" s="34">
        <v>0</v>
      </c>
      <c r="F70" s="34">
        <v>0</v>
      </c>
      <c r="G70" s="34">
        <f t="shared" ref="G70:N70" si="14">SUM(G71:G75)</f>
        <v>0</v>
      </c>
      <c r="H70" s="36">
        <f t="shared" si="14"/>
        <v>0</v>
      </c>
      <c r="I70" s="36">
        <f t="shared" si="14"/>
        <v>0</v>
      </c>
      <c r="J70" s="36">
        <f t="shared" si="14"/>
        <v>0</v>
      </c>
      <c r="K70" s="36">
        <f t="shared" si="14"/>
        <v>0</v>
      </c>
      <c r="L70" s="36">
        <f t="shared" si="14"/>
        <v>0</v>
      </c>
      <c r="M70" s="36">
        <f t="shared" si="14"/>
        <v>0</v>
      </c>
      <c r="N70" s="36">
        <f t="shared" si="14"/>
        <v>0</v>
      </c>
      <c r="O70" s="36">
        <f t="shared" si="11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3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1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1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3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1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1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3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1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6">
        <f>SUM(D77:D80)</f>
        <v>0</v>
      </c>
      <c r="E76" s="34">
        <v>0</v>
      </c>
      <c r="F76" s="34">
        <v>0</v>
      </c>
      <c r="G76" s="34">
        <f t="shared" ref="G76:N76" si="15">SUM(G77:G80)</f>
        <v>0</v>
      </c>
      <c r="H76" s="36">
        <f t="shared" si="15"/>
        <v>0</v>
      </c>
      <c r="I76" s="36">
        <f t="shared" si="15"/>
        <v>0</v>
      </c>
      <c r="J76" s="36">
        <f t="shared" si="15"/>
        <v>0</v>
      </c>
      <c r="K76" s="36">
        <f t="shared" si="15"/>
        <v>0</v>
      </c>
      <c r="L76" s="36">
        <f t="shared" si="15"/>
        <v>0</v>
      </c>
      <c r="M76" s="36">
        <f t="shared" si="15"/>
        <v>0</v>
      </c>
      <c r="N76" s="36">
        <f t="shared" si="15"/>
        <v>0</v>
      </c>
      <c r="O76" s="36">
        <f t="shared" si="11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3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1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3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1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3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1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3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1"/>
        <v>0</v>
      </c>
      <c r="P80" s="74"/>
    </row>
    <row r="81" spans="2:17" ht="18" customHeight="1" x14ac:dyDescent="0.3">
      <c r="B81" s="46" t="s">
        <v>84</v>
      </c>
      <c r="C81" s="87">
        <f>C53+C35+C25+C15+C9</f>
        <v>6650211.4900000002</v>
      </c>
      <c r="D81" s="88">
        <f>D53+D35+D25+D15+D9</f>
        <v>6655308.8100000005</v>
      </c>
      <c r="E81" s="87">
        <f t="shared" ref="E81:N81" si="16">+E53+E35+E25+E15+E9</f>
        <v>6140597.2000000002</v>
      </c>
      <c r="F81" s="87">
        <f t="shared" si="16"/>
        <v>7066728.9900000002</v>
      </c>
      <c r="G81" s="87">
        <f t="shared" si="16"/>
        <v>0</v>
      </c>
      <c r="H81" s="88">
        <f t="shared" si="16"/>
        <v>0</v>
      </c>
      <c r="I81" s="88">
        <f t="shared" si="16"/>
        <v>0</v>
      </c>
      <c r="J81" s="88">
        <f t="shared" si="16"/>
        <v>0</v>
      </c>
      <c r="K81" s="88">
        <f t="shared" si="16"/>
        <v>0</v>
      </c>
      <c r="L81" s="88">
        <f t="shared" si="16"/>
        <v>0</v>
      </c>
      <c r="M81" s="88">
        <f t="shared" si="16"/>
        <v>0</v>
      </c>
      <c r="N81" s="88">
        <f t="shared" si="16"/>
        <v>0</v>
      </c>
      <c r="O81" s="88">
        <f>O53+O35+O25+O15+O9+O65+O70+O76</f>
        <v>26512846.490000002</v>
      </c>
      <c r="P81" s="76"/>
    </row>
    <row r="82" spans="2:17" ht="18" customHeight="1" x14ac:dyDescent="0.3">
      <c r="B82" s="184" t="s">
        <v>85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6"/>
      <c r="P82" s="77"/>
    </row>
    <row r="83" spans="2:17" s="17" customFormat="1" ht="6" customHeight="1" x14ac:dyDescent="0.3">
      <c r="B83" s="187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9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66">
        <f t="shared" ref="D84:N84" si="17">SUM(D85)</f>
        <v>0</v>
      </c>
      <c r="E84" s="48">
        <f t="shared" si="17"/>
        <v>0</v>
      </c>
      <c r="F84" s="48">
        <f t="shared" si="17"/>
        <v>0</v>
      </c>
      <c r="G84" s="48">
        <f t="shared" si="17"/>
        <v>0</v>
      </c>
      <c r="H84" s="49">
        <f t="shared" si="17"/>
        <v>0</v>
      </c>
      <c r="I84" s="49">
        <f t="shared" si="17"/>
        <v>0</v>
      </c>
      <c r="J84" s="66">
        <f t="shared" si="17"/>
        <v>0</v>
      </c>
      <c r="K84" s="66">
        <f t="shared" si="17"/>
        <v>0</v>
      </c>
      <c r="L84" s="66">
        <f t="shared" si="17"/>
        <v>0</v>
      </c>
      <c r="M84" s="66">
        <f t="shared" si="17"/>
        <v>0</v>
      </c>
      <c r="N84" s="66">
        <f t="shared" si="17"/>
        <v>0</v>
      </c>
      <c r="O84" s="66">
        <f t="shared" ref="O84:O91" si="18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6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18"/>
        <v>0</v>
      </c>
      <c r="P85" s="74"/>
    </row>
    <row r="86" spans="2:17" ht="18" customHeight="1" x14ac:dyDescent="0.3">
      <c r="B86" s="18" t="s">
        <v>88</v>
      </c>
      <c r="C86" s="53">
        <v>0</v>
      </c>
      <c r="D86" s="6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18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67">
        <f t="shared" ref="D87:N87" si="19">SUM(D88)</f>
        <v>0</v>
      </c>
      <c r="E87" s="54">
        <f t="shared" si="19"/>
        <v>0</v>
      </c>
      <c r="F87" s="54">
        <f t="shared" si="19"/>
        <v>0</v>
      </c>
      <c r="G87" s="54">
        <f t="shared" si="19"/>
        <v>0</v>
      </c>
      <c r="H87" s="55">
        <f t="shared" si="19"/>
        <v>0</v>
      </c>
      <c r="I87" s="67">
        <f t="shared" si="19"/>
        <v>0</v>
      </c>
      <c r="J87" s="67">
        <f t="shared" si="19"/>
        <v>0</v>
      </c>
      <c r="K87" s="67">
        <f t="shared" si="19"/>
        <v>0</v>
      </c>
      <c r="L87" s="67">
        <f t="shared" si="19"/>
        <v>0</v>
      </c>
      <c r="M87" s="67">
        <f t="shared" si="19"/>
        <v>0</v>
      </c>
      <c r="N87" s="67">
        <f t="shared" si="19"/>
        <v>0</v>
      </c>
      <c r="O87" s="67">
        <f t="shared" si="18"/>
        <v>0</v>
      </c>
      <c r="P87" s="78"/>
    </row>
    <row r="88" spans="2:17" ht="18" customHeight="1" x14ac:dyDescent="0.3">
      <c r="B88" s="35" t="s">
        <v>90</v>
      </c>
      <c r="C88" s="51">
        <v>0</v>
      </c>
      <c r="D88" s="6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18"/>
        <v>0</v>
      </c>
      <c r="P88" s="74"/>
    </row>
    <row r="89" spans="2:17" ht="18" customHeight="1" x14ac:dyDescent="0.3">
      <c r="B89" s="35" t="s">
        <v>91</v>
      </c>
      <c r="C89" s="51">
        <v>0</v>
      </c>
      <c r="D89" s="6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18"/>
        <v>0</v>
      </c>
      <c r="P89" s="74"/>
    </row>
    <row r="90" spans="2:17" ht="18" customHeight="1" x14ac:dyDescent="0.3">
      <c r="B90" s="26" t="s">
        <v>92</v>
      </c>
      <c r="C90" s="54">
        <f t="shared" ref="C90:N90" si="20">SUM(C91)</f>
        <v>0</v>
      </c>
      <c r="D90" s="67">
        <f t="shared" si="20"/>
        <v>0</v>
      </c>
      <c r="E90" s="54">
        <f t="shared" si="20"/>
        <v>0</v>
      </c>
      <c r="F90" s="54">
        <f t="shared" si="20"/>
        <v>0</v>
      </c>
      <c r="G90" s="54">
        <f t="shared" si="20"/>
        <v>0</v>
      </c>
      <c r="H90" s="55">
        <f t="shared" si="20"/>
        <v>0</v>
      </c>
      <c r="I90" s="67">
        <f t="shared" si="20"/>
        <v>0</v>
      </c>
      <c r="J90" s="67">
        <f t="shared" si="20"/>
        <v>0</v>
      </c>
      <c r="K90" s="67">
        <f t="shared" si="20"/>
        <v>0</v>
      </c>
      <c r="L90" s="67">
        <f t="shared" si="20"/>
        <v>0</v>
      </c>
      <c r="M90" s="67">
        <f t="shared" si="20"/>
        <v>0</v>
      </c>
      <c r="N90" s="67">
        <f t="shared" si="20"/>
        <v>0</v>
      </c>
      <c r="O90" s="67">
        <f t="shared" si="18"/>
        <v>0</v>
      </c>
      <c r="P90" s="78"/>
    </row>
    <row r="91" spans="2:17" ht="18" customHeight="1" x14ac:dyDescent="0.3">
      <c r="B91" s="56" t="s">
        <v>93</v>
      </c>
      <c r="C91" s="57">
        <v>0</v>
      </c>
      <c r="D91" s="11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18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89">
        <f t="shared" ref="D92:N92" si="21">SUM(D84:D91)</f>
        <v>0</v>
      </c>
      <c r="E92" s="47">
        <f t="shared" si="21"/>
        <v>0</v>
      </c>
      <c r="F92" s="47">
        <f t="shared" si="21"/>
        <v>0</v>
      </c>
      <c r="G92" s="47">
        <f t="shared" si="21"/>
        <v>0</v>
      </c>
      <c r="H92" s="47">
        <f t="shared" si="21"/>
        <v>0</v>
      </c>
      <c r="I92" s="47">
        <f t="shared" si="21"/>
        <v>0</v>
      </c>
      <c r="J92" s="47">
        <f t="shared" si="21"/>
        <v>0</v>
      </c>
      <c r="K92" s="47">
        <f t="shared" si="21"/>
        <v>0</v>
      </c>
      <c r="L92" s="47">
        <f t="shared" si="21"/>
        <v>0</v>
      </c>
      <c r="M92" s="47">
        <f t="shared" si="21"/>
        <v>0</v>
      </c>
      <c r="N92" s="47">
        <f t="shared" si="21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52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5">
        <f>C81+C92</f>
        <v>6650211.4900000002</v>
      </c>
      <c r="D94" s="86">
        <f>D81+D92</f>
        <v>6655308.8100000005</v>
      </c>
      <c r="E94" s="85">
        <f t="shared" ref="E94:N94" si="22">+E81</f>
        <v>6140597.2000000002</v>
      </c>
      <c r="F94" s="85">
        <f t="shared" si="22"/>
        <v>7066728.9900000002</v>
      </c>
      <c r="G94" s="85">
        <f t="shared" si="22"/>
        <v>0</v>
      </c>
      <c r="H94" s="86">
        <f t="shared" si="22"/>
        <v>0</v>
      </c>
      <c r="I94" s="86">
        <f t="shared" si="22"/>
        <v>0</v>
      </c>
      <c r="J94" s="86">
        <f t="shared" si="22"/>
        <v>0</v>
      </c>
      <c r="K94" s="86">
        <f t="shared" si="22"/>
        <v>0</v>
      </c>
      <c r="L94" s="86">
        <f t="shared" si="22"/>
        <v>0</v>
      </c>
      <c r="M94" s="86">
        <f t="shared" si="22"/>
        <v>0</v>
      </c>
      <c r="N94" s="86">
        <f t="shared" si="22"/>
        <v>0</v>
      </c>
      <c r="O94" s="86">
        <f>+O81+O92</f>
        <v>26512846.490000002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4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E97" s="65"/>
      <c r="F97" s="65"/>
      <c r="G97" s="65"/>
    </row>
    <row r="98" spans="2:16" x14ac:dyDescent="0.3">
      <c r="E98" s="65"/>
      <c r="F98" s="65"/>
      <c r="G98" s="65"/>
      <c r="O98" s="81"/>
    </row>
    <row r="99" spans="2:16" x14ac:dyDescent="0.3">
      <c r="E99" s="65"/>
      <c r="F99" s="65"/>
      <c r="G99" s="65"/>
      <c r="O99" s="81"/>
    </row>
    <row r="100" spans="2:16" x14ac:dyDescent="0.3">
      <c r="E100" s="65"/>
      <c r="F100" s="65"/>
      <c r="G100" s="65"/>
    </row>
    <row r="101" spans="2:16" ht="22.5" customHeight="1" x14ac:dyDescent="0.3">
      <c r="E101" s="65"/>
      <c r="F101" s="65"/>
      <c r="G101" s="65"/>
    </row>
    <row r="103" spans="2:16" x14ac:dyDescent="0.3">
      <c r="B103" s="83" t="s">
        <v>108</v>
      </c>
      <c r="D103" s="50"/>
      <c r="E103" s="17"/>
      <c r="F103" s="17" t="s">
        <v>107</v>
      </c>
      <c r="G103" s="17"/>
      <c r="H103" s="50"/>
      <c r="I103" s="50"/>
      <c r="J103" s="50"/>
      <c r="K103" s="50"/>
      <c r="L103" s="50"/>
      <c r="M103" s="50"/>
      <c r="N103" s="50"/>
    </row>
    <row r="104" spans="2:16" x14ac:dyDescent="0.3">
      <c r="B104" s="82" t="s">
        <v>109</v>
      </c>
      <c r="F104" t="s">
        <v>97</v>
      </c>
      <c r="O104" s="50"/>
      <c r="P104" s="78"/>
    </row>
    <row r="109" spans="2:16" x14ac:dyDescent="0.3">
      <c r="E109" s="65"/>
      <c r="F109" s="3"/>
      <c r="G109" s="3"/>
    </row>
    <row r="110" spans="2:16" x14ac:dyDescent="0.3">
      <c r="E110" s="63"/>
      <c r="F110" s="63"/>
      <c r="G110" s="63"/>
    </row>
    <row r="111" spans="2:16" x14ac:dyDescent="0.3">
      <c r="B111" t="s">
        <v>110</v>
      </c>
    </row>
    <row r="112" spans="2:16" x14ac:dyDescent="0.3">
      <c r="B112" s="182" t="s">
        <v>111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</row>
    <row r="113" spans="2:15" x14ac:dyDescent="0.3">
      <c r="B113" s="183" t="s">
        <v>98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</row>
    <row r="114" spans="2:15" x14ac:dyDescent="0.3">
      <c r="D114" s="64"/>
      <c r="E114" s="63"/>
      <c r="F114" s="63"/>
      <c r="G114" s="63"/>
    </row>
    <row r="115" spans="2:15" x14ac:dyDescent="0.3">
      <c r="E115" s="25"/>
      <c r="F115" s="25"/>
      <c r="G115" s="25"/>
      <c r="H115" s="25"/>
    </row>
    <row r="118" spans="2:15" x14ac:dyDescent="0.3">
      <c r="G118" s="25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ageMargins left="0.23" right="0.15748031496062992" top="0.39" bottom="3.937007874015748E-2" header="0.11811023622047245" footer="3.937007874015748E-2"/>
  <pageSetup scale="50" orientation="portrait" r:id="rId1"/>
  <rowBreaks count="1" manualBreakCount="1">
    <brk id="8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13F3-8B7D-4D5A-8537-DD0164346076}">
  <sheetPr>
    <tabColor rgb="FF0000CC"/>
  </sheetPr>
  <dimension ref="B1:R118"/>
  <sheetViews>
    <sheetView showGridLines="0" topLeftCell="A6" zoomScale="80" zoomScaleNormal="80" zoomScaleSheetLayoutView="80" workbookViewId="0">
      <selection activeCell="B9" sqref="B9"/>
    </sheetView>
  </sheetViews>
  <sheetFormatPr baseColWidth="10" defaultColWidth="9.109375" defaultRowHeight="18" x14ac:dyDescent="0.35"/>
  <cols>
    <col min="1" max="1" width="0.6640625" customWidth="1"/>
    <col min="2" max="2" width="95" customWidth="1"/>
    <col min="3" max="3" width="18.88671875" style="153" customWidth="1"/>
    <col min="4" max="4" width="18.88671875" style="104" customWidth="1"/>
    <col min="5" max="7" width="18.88671875" style="153" customWidth="1"/>
    <col min="8" max="14" width="18.88671875" style="104" hidden="1" customWidth="1"/>
    <col min="15" max="15" width="18.88671875" style="104" customWidth="1"/>
    <col min="16" max="16" width="15" style="71" customWidth="1"/>
    <col min="17" max="17" width="14.5546875" bestFit="1" customWidth="1"/>
  </cols>
  <sheetData>
    <row r="1" spans="2:17" ht="32.25" customHeight="1" x14ac:dyDescent="0.4"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68"/>
    </row>
    <row r="2" spans="2:17" ht="20.399999999999999" x14ac:dyDescent="0.35">
      <c r="B2" s="191" t="s">
        <v>105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69"/>
    </row>
    <row r="3" spans="2:17" ht="20.399999999999999" x14ac:dyDescent="0.35">
      <c r="B3" s="192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70"/>
    </row>
    <row r="4" spans="2:17" ht="20.399999999999999" x14ac:dyDescent="0.35">
      <c r="B4" s="192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70"/>
    </row>
    <row r="5" spans="2:17" x14ac:dyDescent="0.35">
      <c r="B5" s="193"/>
      <c r="C5" s="193"/>
      <c r="D5" s="102"/>
      <c r="E5" s="103"/>
      <c r="F5" s="103"/>
      <c r="G5" s="103"/>
      <c r="H5" s="102"/>
      <c r="I5" s="102"/>
      <c r="J5" s="102"/>
      <c r="K5" s="102"/>
      <c r="L5" s="102"/>
      <c r="M5" s="102"/>
      <c r="N5" s="102"/>
    </row>
    <row r="6" spans="2:17" ht="5.25" customHeight="1" x14ac:dyDescent="0.35">
      <c r="B6" s="4"/>
      <c r="C6" s="105"/>
      <c r="D6" s="106"/>
      <c r="E6" s="105"/>
      <c r="F6" s="105"/>
      <c r="G6" s="105"/>
      <c r="H6" s="106"/>
      <c r="I6" s="106"/>
      <c r="J6" s="106"/>
      <c r="K6" s="106"/>
      <c r="L6" s="106"/>
      <c r="M6" s="106"/>
      <c r="N6" s="106"/>
    </row>
    <row r="7" spans="2:17" x14ac:dyDescent="0.35">
      <c r="B7" s="171" t="s">
        <v>3</v>
      </c>
      <c r="C7" s="171" t="s">
        <v>4</v>
      </c>
      <c r="D7" s="172" t="s">
        <v>5</v>
      </c>
      <c r="E7" s="171" t="s">
        <v>6</v>
      </c>
      <c r="F7" s="171" t="s">
        <v>7</v>
      </c>
      <c r="G7" s="171" t="s">
        <v>8</v>
      </c>
      <c r="H7" s="172" t="s">
        <v>9</v>
      </c>
      <c r="I7" s="172" t="s">
        <v>99</v>
      </c>
      <c r="J7" s="172" t="s">
        <v>100</v>
      </c>
      <c r="K7" s="172" t="s">
        <v>101</v>
      </c>
      <c r="L7" s="172" t="s">
        <v>102</v>
      </c>
      <c r="M7" s="172" t="s">
        <v>103</v>
      </c>
      <c r="N7" s="172" t="s">
        <v>104</v>
      </c>
      <c r="O7" s="172" t="s">
        <v>10</v>
      </c>
    </row>
    <row r="8" spans="2:17" x14ac:dyDescent="0.35">
      <c r="B8" s="167" t="s">
        <v>11</v>
      </c>
      <c r="C8" s="107"/>
      <c r="D8" s="108"/>
      <c r="E8" s="107"/>
      <c r="F8" s="107"/>
      <c r="G8" s="107"/>
      <c r="H8" s="108"/>
      <c r="I8" s="108"/>
      <c r="J8" s="108"/>
      <c r="K8" s="108"/>
      <c r="L8" s="108"/>
      <c r="M8" s="108"/>
      <c r="N8" s="108"/>
      <c r="O8" s="109"/>
    </row>
    <row r="9" spans="2:17" s="17" customFormat="1" ht="18" customHeight="1" x14ac:dyDescent="0.35">
      <c r="B9" s="162" t="s">
        <v>12</v>
      </c>
      <c r="C9" s="110">
        <f t="shared" ref="C9:N9" si="0">SUM(C10:C14)</f>
        <v>3877724.81</v>
      </c>
      <c r="D9" s="111">
        <f t="shared" si="0"/>
        <v>3945573.96</v>
      </c>
      <c r="E9" s="110">
        <f t="shared" si="0"/>
        <v>4090261.98</v>
      </c>
      <c r="F9" s="110">
        <f t="shared" si="0"/>
        <v>4511747.5</v>
      </c>
      <c r="G9" s="112">
        <f t="shared" si="0"/>
        <v>7243095.7800000003</v>
      </c>
      <c r="H9" s="113">
        <f t="shared" si="0"/>
        <v>0</v>
      </c>
      <c r="I9" s="111">
        <f t="shared" si="0"/>
        <v>0</v>
      </c>
      <c r="J9" s="111">
        <f t="shared" si="0"/>
        <v>0</v>
      </c>
      <c r="K9" s="111">
        <f t="shared" si="0"/>
        <v>0</v>
      </c>
      <c r="L9" s="111">
        <f t="shared" si="0"/>
        <v>0</v>
      </c>
      <c r="M9" s="111">
        <f t="shared" si="0"/>
        <v>0</v>
      </c>
      <c r="N9" s="111">
        <f t="shared" si="0"/>
        <v>0</v>
      </c>
      <c r="O9" s="114">
        <f>SUM(C9:N9)</f>
        <v>23668404.030000001</v>
      </c>
      <c r="P9" s="72"/>
      <c r="Q9" s="16"/>
    </row>
    <row r="10" spans="2:17" ht="18" customHeight="1" x14ac:dyDescent="0.35">
      <c r="B10" s="164" t="s">
        <v>13</v>
      </c>
      <c r="C10" s="104">
        <f>2314200+855000</f>
        <v>3169200</v>
      </c>
      <c r="D10" s="115">
        <f>2314200+865000</f>
        <v>3179200</v>
      </c>
      <c r="E10" s="116">
        <f>2439200+865000</f>
        <v>3304200</v>
      </c>
      <c r="F10" s="116">
        <v>3260200</v>
      </c>
      <c r="G10" s="116">
        <f>2526269.68+810000</f>
        <v>3336269.68</v>
      </c>
      <c r="H10" s="117"/>
      <c r="I10" s="115"/>
      <c r="J10" s="115"/>
      <c r="K10" s="115"/>
      <c r="L10" s="115"/>
      <c r="M10" s="115"/>
      <c r="N10" s="115"/>
      <c r="O10" s="118">
        <f>SUM(C10:N10)</f>
        <v>16249069.68</v>
      </c>
      <c r="P10" s="3"/>
      <c r="Q10" s="3"/>
    </row>
    <row r="11" spans="2:17" ht="18" customHeight="1" x14ac:dyDescent="0.35">
      <c r="B11" s="164" t="s">
        <v>14</v>
      </c>
      <c r="C11" s="104">
        <v>233000</v>
      </c>
      <c r="D11" s="115">
        <v>253000</v>
      </c>
      <c r="E11" s="116">
        <v>253000</v>
      </c>
      <c r="F11" s="116">
        <v>725000</v>
      </c>
      <c r="G11" s="116">
        <v>3376200</v>
      </c>
      <c r="H11" s="117"/>
      <c r="I11" s="115"/>
      <c r="J11" s="115"/>
      <c r="K11" s="115"/>
      <c r="L11" s="115"/>
      <c r="M11" s="115"/>
      <c r="N11" s="115"/>
      <c r="O11" s="118">
        <f t="shared" ref="O11:O21" si="1">SUM(C11:N11)</f>
        <v>4840200</v>
      </c>
      <c r="P11" s="73"/>
      <c r="Q11" s="3"/>
    </row>
    <row r="12" spans="2:17" ht="18" customHeight="1" x14ac:dyDescent="0.35">
      <c r="B12" s="164" t="s">
        <v>15</v>
      </c>
      <c r="C12" s="119">
        <v>0</v>
      </c>
      <c r="D12" s="115">
        <v>35368.19</v>
      </c>
      <c r="E12" s="116">
        <v>36467.199999999997</v>
      </c>
      <c r="F12" s="116">
        <v>36680.32</v>
      </c>
      <c r="G12" s="116">
        <v>36434.82</v>
      </c>
      <c r="H12" s="117"/>
      <c r="I12" s="115"/>
      <c r="J12" s="115"/>
      <c r="K12" s="115"/>
      <c r="L12" s="115"/>
      <c r="M12" s="115"/>
      <c r="N12" s="115"/>
      <c r="O12" s="118">
        <f t="shared" si="1"/>
        <v>144950.53</v>
      </c>
      <c r="P12" s="73"/>
      <c r="Q12" s="3"/>
    </row>
    <row r="13" spans="2:17" ht="18" customHeight="1" x14ac:dyDescent="0.35">
      <c r="B13" s="164" t="s">
        <v>16</v>
      </c>
      <c r="C13" s="119">
        <v>0</v>
      </c>
      <c r="D13" s="120">
        <v>0</v>
      </c>
      <c r="E13" s="119">
        <v>0</v>
      </c>
      <c r="F13" s="119">
        <v>0</v>
      </c>
      <c r="G13" s="119">
        <v>0</v>
      </c>
      <c r="H13" s="121"/>
      <c r="I13" s="120"/>
      <c r="J13" s="120"/>
      <c r="K13" s="120"/>
      <c r="L13" s="120"/>
      <c r="M13" s="120"/>
      <c r="N13" s="120"/>
      <c r="O13" s="118">
        <f t="shared" si="1"/>
        <v>0</v>
      </c>
      <c r="P13" s="73"/>
      <c r="Q13" s="3"/>
    </row>
    <row r="14" spans="2:17" ht="18" customHeight="1" x14ac:dyDescent="0.35">
      <c r="B14" s="164" t="s">
        <v>17</v>
      </c>
      <c r="C14" s="104">
        <f>346402.97+129121.84</f>
        <v>475524.80999999994</v>
      </c>
      <c r="D14" s="115">
        <f>347183.21+130822.56</f>
        <v>478005.77</v>
      </c>
      <c r="E14" s="116">
        <f>365772.22+130822.56</f>
        <v>496594.77999999997</v>
      </c>
      <c r="F14" s="116">
        <v>489867.18</v>
      </c>
      <c r="G14" s="116">
        <f>371778.22+122413.06</f>
        <v>494191.27999999997</v>
      </c>
      <c r="H14" s="121"/>
      <c r="I14" s="120"/>
      <c r="J14" s="120"/>
      <c r="K14" s="120"/>
      <c r="L14" s="120"/>
      <c r="M14" s="120"/>
      <c r="N14" s="120"/>
      <c r="O14" s="118">
        <f t="shared" si="1"/>
        <v>2434183.8199999998</v>
      </c>
      <c r="P14" s="101"/>
      <c r="Q14" s="3"/>
    </row>
    <row r="15" spans="2:17" s="17" customFormat="1" ht="18" customHeight="1" x14ac:dyDescent="0.35">
      <c r="B15" s="165" t="s">
        <v>18</v>
      </c>
      <c r="C15" s="122">
        <f t="shared" ref="C15:H15" si="2">SUM(C16:C24)</f>
        <v>1522486.68</v>
      </c>
      <c r="D15" s="123">
        <f t="shared" si="2"/>
        <v>2175765.9500000002</v>
      </c>
      <c r="E15" s="122">
        <f t="shared" si="2"/>
        <v>1687942.7100000002</v>
      </c>
      <c r="F15" s="122">
        <f t="shared" si="2"/>
        <v>1463932.29</v>
      </c>
      <c r="G15" s="129">
        <f t="shared" si="2"/>
        <v>10066724.99</v>
      </c>
      <c r="H15" s="125">
        <f t="shared" si="2"/>
        <v>0</v>
      </c>
      <c r="I15" s="123">
        <f t="shared" ref="I15:N15" si="3">SUM(I16:I24)</f>
        <v>0</v>
      </c>
      <c r="J15" s="123">
        <f t="shared" si="3"/>
        <v>0</v>
      </c>
      <c r="K15" s="123">
        <f t="shared" si="3"/>
        <v>0</v>
      </c>
      <c r="L15" s="123">
        <f t="shared" si="3"/>
        <v>0</v>
      </c>
      <c r="M15" s="123">
        <f t="shared" si="3"/>
        <v>0</v>
      </c>
      <c r="N15" s="123">
        <f t="shared" si="3"/>
        <v>0</v>
      </c>
      <c r="O15" s="126">
        <f t="shared" si="1"/>
        <v>16916852.620000001</v>
      </c>
      <c r="P15" s="72"/>
      <c r="Q15" s="50"/>
    </row>
    <row r="16" spans="2:17" ht="18" customHeight="1" x14ac:dyDescent="0.35">
      <c r="B16" s="164" t="s">
        <v>19</v>
      </c>
      <c r="C16" s="104">
        <v>252669.48</v>
      </c>
      <c r="D16" s="115">
        <v>260248.9</v>
      </c>
      <c r="E16" s="116">
        <v>95494.44</v>
      </c>
      <c r="F16" s="116">
        <v>258116.6</v>
      </c>
      <c r="G16" s="116">
        <v>544172.35</v>
      </c>
      <c r="H16" s="117"/>
      <c r="I16" s="115"/>
      <c r="J16" s="115"/>
      <c r="K16" s="115"/>
      <c r="L16" s="115"/>
      <c r="M16" s="115"/>
      <c r="N16" s="115"/>
      <c r="O16" s="118">
        <f t="shared" si="1"/>
        <v>1410701.77</v>
      </c>
      <c r="P16" s="73"/>
      <c r="Q16" s="3"/>
    </row>
    <row r="17" spans="2:17" ht="18" customHeight="1" x14ac:dyDescent="0.35">
      <c r="B17" s="164" t="s">
        <v>20</v>
      </c>
      <c r="C17" s="119">
        <v>0</v>
      </c>
      <c r="D17" s="120">
        <v>0</v>
      </c>
      <c r="E17" s="120">
        <v>0</v>
      </c>
      <c r="F17" s="127">
        <v>23900</v>
      </c>
      <c r="G17" s="127">
        <v>5217.4399999999996</v>
      </c>
      <c r="H17" s="128"/>
      <c r="I17" s="115"/>
      <c r="J17" s="115"/>
      <c r="K17" s="115"/>
      <c r="L17" s="115"/>
      <c r="M17" s="115"/>
      <c r="N17" s="115"/>
      <c r="O17" s="118">
        <f t="shared" si="1"/>
        <v>29117.439999999999</v>
      </c>
      <c r="P17" s="73"/>
      <c r="Q17" s="3"/>
    </row>
    <row r="18" spans="2:17" ht="18" customHeight="1" x14ac:dyDescent="0.35">
      <c r="B18" s="164" t="s">
        <v>21</v>
      </c>
      <c r="C18" s="104">
        <v>36695</v>
      </c>
      <c r="D18" s="120">
        <v>11900</v>
      </c>
      <c r="E18" s="116">
        <v>37450</v>
      </c>
      <c r="F18" s="127">
        <v>56824.1</v>
      </c>
      <c r="G18" s="116">
        <v>31150</v>
      </c>
      <c r="H18" s="117"/>
      <c r="I18" s="115"/>
      <c r="J18" s="115"/>
      <c r="K18" s="115"/>
      <c r="L18" s="115"/>
      <c r="M18" s="115"/>
      <c r="N18" s="115"/>
      <c r="O18" s="118">
        <f t="shared" si="1"/>
        <v>174019.1</v>
      </c>
      <c r="P18" s="73"/>
    </row>
    <row r="19" spans="2:17" ht="18" customHeight="1" x14ac:dyDescent="0.35">
      <c r="B19" s="164" t="s">
        <v>22</v>
      </c>
      <c r="C19" s="119">
        <v>0</v>
      </c>
      <c r="D19" s="120">
        <v>0</v>
      </c>
      <c r="E19" s="120">
        <v>0</v>
      </c>
      <c r="F19" s="119">
        <v>0</v>
      </c>
      <c r="G19" s="127">
        <v>7819.93</v>
      </c>
      <c r="H19" s="128"/>
      <c r="I19" s="115"/>
      <c r="J19" s="115"/>
      <c r="K19" s="115"/>
      <c r="L19" s="115"/>
      <c r="M19" s="115"/>
      <c r="N19" s="115"/>
      <c r="O19" s="118">
        <f t="shared" si="1"/>
        <v>7819.93</v>
      </c>
      <c r="P19" s="73"/>
    </row>
    <row r="20" spans="2:17" ht="18" customHeight="1" x14ac:dyDescent="0.35">
      <c r="B20" s="164" t="s">
        <v>23</v>
      </c>
      <c r="C20" s="104">
        <v>814890.96</v>
      </c>
      <c r="D20" s="118">
        <v>921561.8</v>
      </c>
      <c r="E20" s="127">
        <v>955308.65</v>
      </c>
      <c r="F20" s="127">
        <v>24308</v>
      </c>
      <c r="G20" s="127">
        <f>140417.68+1527975.21+6764046.86</f>
        <v>8432439.75</v>
      </c>
      <c r="H20" s="121"/>
      <c r="I20" s="115"/>
      <c r="J20" s="115"/>
      <c r="K20" s="115"/>
      <c r="L20" s="115"/>
      <c r="M20" s="115"/>
      <c r="N20" s="115"/>
      <c r="O20" s="118">
        <f t="shared" si="1"/>
        <v>11148509.16</v>
      </c>
      <c r="Q20" s="73"/>
    </row>
    <row r="21" spans="2:17" ht="18" customHeight="1" x14ac:dyDescent="0.35">
      <c r="B21" s="164" t="s">
        <v>24</v>
      </c>
      <c r="C21" s="104">
        <v>122437.24</v>
      </c>
      <c r="D21" s="115">
        <v>122437.24</v>
      </c>
      <c r="E21" s="116">
        <v>135259.82</v>
      </c>
      <c r="F21" s="116">
        <v>110397.79</v>
      </c>
      <c r="G21" s="116">
        <v>126537.33</v>
      </c>
      <c r="H21" s="117"/>
      <c r="I21" s="115"/>
      <c r="J21" s="115"/>
      <c r="K21" s="115"/>
      <c r="L21" s="115"/>
      <c r="M21" s="115"/>
      <c r="N21" s="115"/>
      <c r="O21" s="118">
        <f t="shared" si="1"/>
        <v>617069.42000000004</v>
      </c>
      <c r="P21" s="73"/>
    </row>
    <row r="22" spans="2:17" ht="34.799999999999997" x14ac:dyDescent="0.35">
      <c r="B22" s="164" t="s">
        <v>25</v>
      </c>
      <c r="C22" s="119">
        <v>0</v>
      </c>
      <c r="D22" s="118">
        <v>192198.46</v>
      </c>
      <c r="E22" s="127">
        <v>5000</v>
      </c>
      <c r="F22" s="119">
        <v>0</v>
      </c>
      <c r="G22" s="127">
        <v>9808.5</v>
      </c>
      <c r="H22" s="128"/>
      <c r="I22" s="115"/>
      <c r="J22" s="115"/>
      <c r="K22" s="115"/>
      <c r="L22" s="115"/>
      <c r="M22" s="115"/>
      <c r="N22" s="115"/>
      <c r="O22" s="118">
        <f>SUM(C22:N22)</f>
        <v>207006.96</v>
      </c>
      <c r="P22" s="73"/>
    </row>
    <row r="23" spans="2:17" ht="18" customHeight="1" x14ac:dyDescent="0.35">
      <c r="B23" s="164" t="s">
        <v>26</v>
      </c>
      <c r="C23" s="127">
        <v>50000</v>
      </c>
      <c r="D23" s="118">
        <v>250298.4</v>
      </c>
      <c r="E23" s="127">
        <v>459429.8</v>
      </c>
      <c r="F23" s="127">
        <v>684948.7</v>
      </c>
      <c r="G23" s="127">
        <f>207647.81+234613.6</f>
        <v>442261.41000000003</v>
      </c>
      <c r="H23" s="128"/>
      <c r="I23" s="115"/>
      <c r="J23" s="115"/>
      <c r="K23" s="115"/>
      <c r="L23" s="115"/>
      <c r="M23" s="115"/>
      <c r="N23" s="115"/>
      <c r="O23" s="118">
        <f t="shared" ref="O23" si="4">SUM(C23:N23)</f>
        <v>1886938.31</v>
      </c>
      <c r="P23" s="73"/>
      <c r="Q23" s="63"/>
    </row>
    <row r="24" spans="2:17" ht="18" customHeight="1" x14ac:dyDescent="0.35">
      <c r="B24" s="164" t="s">
        <v>27</v>
      </c>
      <c r="C24" s="104">
        <v>245794</v>
      </c>
      <c r="D24" s="118">
        <v>417121.15</v>
      </c>
      <c r="E24" s="120">
        <v>0</v>
      </c>
      <c r="F24" s="127">
        <v>305437.09999999998</v>
      </c>
      <c r="G24" s="127">
        <v>467318.28</v>
      </c>
      <c r="H24" s="128"/>
      <c r="I24" s="115"/>
      <c r="J24" s="115"/>
      <c r="K24" s="115"/>
      <c r="L24" s="115"/>
      <c r="M24" s="115"/>
      <c r="N24" s="115"/>
      <c r="O24" s="118">
        <f>SUM(C24:N24)</f>
        <v>1435670.53</v>
      </c>
      <c r="P24" s="73"/>
    </row>
    <row r="25" spans="2:17" s="17" customFormat="1" ht="18" customHeight="1" x14ac:dyDescent="0.35">
      <c r="B25" s="165" t="s">
        <v>28</v>
      </c>
      <c r="C25" s="129">
        <f t="shared" ref="C25:N25" si="5">SUM(C26:C34)</f>
        <v>1250000</v>
      </c>
      <c r="D25" s="126">
        <f t="shared" si="5"/>
        <v>327641.27</v>
      </c>
      <c r="E25" s="129">
        <f t="shared" si="5"/>
        <v>3115</v>
      </c>
      <c r="F25" s="129">
        <f t="shared" si="5"/>
        <v>1087569.2</v>
      </c>
      <c r="G25" s="129">
        <f t="shared" si="5"/>
        <v>106065.27</v>
      </c>
      <c r="H25" s="130">
        <f t="shared" si="5"/>
        <v>0</v>
      </c>
      <c r="I25" s="129">
        <f t="shared" si="5"/>
        <v>0</v>
      </c>
      <c r="J25" s="129">
        <f t="shared" si="5"/>
        <v>0</v>
      </c>
      <c r="K25" s="129">
        <f t="shared" si="5"/>
        <v>0</v>
      </c>
      <c r="L25" s="129">
        <f t="shared" si="5"/>
        <v>0</v>
      </c>
      <c r="M25" s="129">
        <f t="shared" si="5"/>
        <v>0</v>
      </c>
      <c r="N25" s="129">
        <f t="shared" si="5"/>
        <v>0</v>
      </c>
      <c r="O25" s="129">
        <f>SUM(C25:N25)</f>
        <v>2774390.7399999998</v>
      </c>
      <c r="P25" s="72"/>
    </row>
    <row r="26" spans="2:17" ht="18" customHeight="1" x14ac:dyDescent="0.35">
      <c r="B26" s="164" t="s">
        <v>29</v>
      </c>
      <c r="C26" s="119">
        <v>0</v>
      </c>
      <c r="D26" s="118">
        <v>96773.81</v>
      </c>
      <c r="E26" s="127">
        <v>3115</v>
      </c>
      <c r="F26" s="127">
        <v>25297.200000000001</v>
      </c>
      <c r="G26" s="127">
        <v>49447.24</v>
      </c>
      <c r="H26" s="128"/>
      <c r="I26" s="115"/>
      <c r="J26" s="115"/>
      <c r="K26" s="115"/>
      <c r="L26" s="115"/>
      <c r="M26" s="115"/>
      <c r="N26" s="115"/>
      <c r="O26" s="118">
        <f>SUM(C26:N26)</f>
        <v>174633.25</v>
      </c>
      <c r="P26" s="73"/>
    </row>
    <row r="27" spans="2:17" ht="18" customHeight="1" x14ac:dyDescent="0.35">
      <c r="B27" s="164" t="s">
        <v>30</v>
      </c>
      <c r="C27" s="119">
        <v>0</v>
      </c>
      <c r="D27" s="120">
        <v>19116</v>
      </c>
      <c r="E27" s="119">
        <v>0</v>
      </c>
      <c r="F27" s="119">
        <v>0</v>
      </c>
      <c r="G27" s="119">
        <v>0</v>
      </c>
      <c r="H27" s="121"/>
      <c r="I27" s="120"/>
      <c r="J27" s="120"/>
      <c r="K27" s="120"/>
      <c r="L27" s="120"/>
      <c r="M27" s="120"/>
      <c r="N27" s="120"/>
      <c r="O27" s="118">
        <f t="shared" ref="O27:O33" si="6">SUM(C27:N27)</f>
        <v>19116</v>
      </c>
      <c r="P27" s="73"/>
    </row>
    <row r="28" spans="2:17" ht="18" customHeight="1" x14ac:dyDescent="0.35">
      <c r="B28" s="164" t="s">
        <v>31</v>
      </c>
      <c r="C28" s="119">
        <v>0</v>
      </c>
      <c r="D28" s="118">
        <v>42747.040000000001</v>
      </c>
      <c r="E28" s="120">
        <v>0</v>
      </c>
      <c r="F28" s="119">
        <v>0</v>
      </c>
      <c r="G28" s="127">
        <v>30468.95</v>
      </c>
      <c r="H28" s="128"/>
      <c r="I28" s="118"/>
      <c r="J28" s="118"/>
      <c r="K28" s="118"/>
      <c r="L28" s="118"/>
      <c r="M28" s="118"/>
      <c r="N28" s="118"/>
      <c r="O28" s="118">
        <f t="shared" si="6"/>
        <v>73215.990000000005</v>
      </c>
      <c r="P28" s="73"/>
    </row>
    <row r="29" spans="2:17" ht="18" customHeight="1" x14ac:dyDescent="0.35">
      <c r="B29" s="164" t="s">
        <v>32</v>
      </c>
      <c r="C29" s="119">
        <v>0</v>
      </c>
      <c r="D29" s="120">
        <v>0</v>
      </c>
      <c r="E29" s="120">
        <v>0</v>
      </c>
      <c r="F29" s="119">
        <v>0</v>
      </c>
      <c r="G29" s="119">
        <v>0</v>
      </c>
      <c r="H29" s="121"/>
      <c r="I29" s="120"/>
      <c r="J29" s="120"/>
      <c r="K29" s="120"/>
      <c r="L29" s="120"/>
      <c r="M29" s="120"/>
      <c r="N29" s="120"/>
      <c r="O29" s="118">
        <f t="shared" si="6"/>
        <v>0</v>
      </c>
      <c r="P29" s="73"/>
    </row>
    <row r="30" spans="2:17" ht="18" customHeight="1" x14ac:dyDescent="0.35">
      <c r="B30" s="164" t="s">
        <v>33</v>
      </c>
      <c r="C30" s="119">
        <v>0</v>
      </c>
      <c r="D30" s="120">
        <v>0</v>
      </c>
      <c r="E30" s="120">
        <v>0</v>
      </c>
      <c r="F30" s="119">
        <v>0</v>
      </c>
      <c r="G30" s="119">
        <v>0</v>
      </c>
      <c r="H30" s="121"/>
      <c r="I30" s="120"/>
      <c r="J30" s="120"/>
      <c r="K30" s="120"/>
      <c r="L30" s="120"/>
      <c r="M30" s="120"/>
      <c r="N30" s="120"/>
      <c r="O30" s="118">
        <f t="shared" si="6"/>
        <v>0</v>
      </c>
      <c r="P30" s="73"/>
    </row>
    <row r="31" spans="2:17" ht="18" customHeight="1" x14ac:dyDescent="0.35">
      <c r="B31" s="164" t="s">
        <v>34</v>
      </c>
      <c r="C31" s="119">
        <v>0</v>
      </c>
      <c r="D31" s="120">
        <v>0</v>
      </c>
      <c r="E31" s="120">
        <v>0</v>
      </c>
      <c r="F31" s="119">
        <v>0</v>
      </c>
      <c r="G31" s="119">
        <v>0</v>
      </c>
      <c r="H31" s="121"/>
      <c r="I31" s="120"/>
      <c r="J31" s="120"/>
      <c r="K31" s="120"/>
      <c r="L31" s="120"/>
      <c r="M31" s="120"/>
      <c r="N31" s="120"/>
      <c r="O31" s="118">
        <f t="shared" si="6"/>
        <v>0</v>
      </c>
      <c r="P31" s="73"/>
    </row>
    <row r="32" spans="2:17" ht="18" customHeight="1" x14ac:dyDescent="0.35">
      <c r="B32" s="164" t="s">
        <v>35</v>
      </c>
      <c r="C32" s="104">
        <v>1250000</v>
      </c>
      <c r="D32" s="120">
        <v>0</v>
      </c>
      <c r="E32" s="120">
        <v>0</v>
      </c>
      <c r="F32" s="127">
        <v>1050000</v>
      </c>
      <c r="G32" s="119">
        <v>0</v>
      </c>
      <c r="H32" s="128"/>
      <c r="I32" s="128"/>
      <c r="J32" s="128"/>
      <c r="K32" s="128"/>
      <c r="L32" s="128"/>
      <c r="M32" s="128"/>
      <c r="N32" s="128"/>
      <c r="O32" s="118">
        <f t="shared" si="6"/>
        <v>2300000</v>
      </c>
      <c r="P32" s="73"/>
    </row>
    <row r="33" spans="2:17" ht="18" customHeight="1" x14ac:dyDescent="0.35">
      <c r="B33" s="163" t="s">
        <v>36</v>
      </c>
      <c r="C33" s="119">
        <v>0</v>
      </c>
      <c r="D33" s="120">
        <v>0</v>
      </c>
      <c r="E33" s="120">
        <v>0</v>
      </c>
      <c r="F33" s="119">
        <v>0</v>
      </c>
      <c r="G33" s="119">
        <v>0</v>
      </c>
      <c r="H33" s="121"/>
      <c r="I33" s="120"/>
      <c r="J33" s="120"/>
      <c r="K33" s="120"/>
      <c r="L33" s="120"/>
      <c r="M33" s="120"/>
      <c r="N33" s="120"/>
      <c r="O33" s="118">
        <f t="shared" si="6"/>
        <v>0</v>
      </c>
      <c r="P33" s="73"/>
    </row>
    <row r="34" spans="2:17" ht="18" customHeight="1" x14ac:dyDescent="0.35">
      <c r="B34" s="164" t="s">
        <v>37</v>
      </c>
      <c r="C34" s="131">
        <v>0</v>
      </c>
      <c r="D34" s="118">
        <v>169004.42</v>
      </c>
      <c r="E34" s="120">
        <v>0</v>
      </c>
      <c r="F34" s="127">
        <v>12272</v>
      </c>
      <c r="G34" s="127">
        <v>26149.08</v>
      </c>
      <c r="H34" s="128"/>
      <c r="I34" s="128"/>
      <c r="J34" s="128"/>
      <c r="K34" s="128"/>
      <c r="L34" s="128"/>
      <c r="M34" s="128"/>
      <c r="N34" s="128"/>
      <c r="O34" s="118">
        <f>SUM(C34:N34)</f>
        <v>207425.5</v>
      </c>
      <c r="P34" s="73"/>
    </row>
    <row r="35" spans="2:17" s="17" customFormat="1" ht="18" customHeight="1" x14ac:dyDescent="0.35">
      <c r="B35" s="165" t="s">
        <v>38</v>
      </c>
      <c r="C35" s="124">
        <f t="shared" ref="C35:N35" si="7">SUM(C36:C44)</f>
        <v>0</v>
      </c>
      <c r="D35" s="123">
        <f t="shared" si="7"/>
        <v>68255.83</v>
      </c>
      <c r="E35" s="122">
        <f t="shared" si="7"/>
        <v>359277.51</v>
      </c>
      <c r="F35" s="124">
        <f t="shared" si="7"/>
        <v>0</v>
      </c>
      <c r="G35" s="124">
        <f t="shared" si="7"/>
        <v>0</v>
      </c>
      <c r="H35" s="132">
        <f t="shared" si="7"/>
        <v>0</v>
      </c>
      <c r="I35" s="133">
        <f t="shared" si="7"/>
        <v>0</v>
      </c>
      <c r="J35" s="133">
        <f t="shared" si="7"/>
        <v>0</v>
      </c>
      <c r="K35" s="133">
        <f t="shared" si="7"/>
        <v>0</v>
      </c>
      <c r="L35" s="133">
        <f t="shared" si="7"/>
        <v>0</v>
      </c>
      <c r="M35" s="133">
        <f t="shared" si="7"/>
        <v>0</v>
      </c>
      <c r="N35" s="133">
        <f t="shared" si="7"/>
        <v>0</v>
      </c>
      <c r="O35" s="126">
        <f>SUM(C35:N35)</f>
        <v>427533.34</v>
      </c>
      <c r="P35" s="72"/>
      <c r="Q35" s="63"/>
    </row>
    <row r="36" spans="2:17" ht="18" customHeight="1" x14ac:dyDescent="0.35">
      <c r="B36" s="164" t="s">
        <v>39</v>
      </c>
      <c r="C36" s="119">
        <v>0</v>
      </c>
      <c r="D36" s="120">
        <v>0</v>
      </c>
      <c r="E36" s="119">
        <v>0</v>
      </c>
      <c r="F36" s="119">
        <v>0</v>
      </c>
      <c r="G36" s="119">
        <v>0</v>
      </c>
      <c r="H36" s="121"/>
      <c r="I36" s="120"/>
      <c r="J36" s="120"/>
      <c r="K36" s="120"/>
      <c r="L36" s="120"/>
      <c r="M36" s="120"/>
      <c r="N36" s="120"/>
      <c r="O36" s="120">
        <f>SUM(C36:N36)</f>
        <v>0</v>
      </c>
      <c r="P36" s="74"/>
    </row>
    <row r="37" spans="2:17" s="37" customFormat="1" ht="18" customHeight="1" x14ac:dyDescent="0.35">
      <c r="B37" s="164" t="s">
        <v>40</v>
      </c>
      <c r="C37" s="119">
        <v>0</v>
      </c>
      <c r="D37" s="120">
        <v>0</v>
      </c>
      <c r="E37" s="119">
        <v>0</v>
      </c>
      <c r="F37" s="119">
        <v>0</v>
      </c>
      <c r="G37" s="119">
        <v>0</v>
      </c>
      <c r="H37" s="121"/>
      <c r="I37" s="120"/>
      <c r="J37" s="120"/>
      <c r="K37" s="120"/>
      <c r="L37" s="120"/>
      <c r="M37" s="120"/>
      <c r="N37" s="120"/>
      <c r="O37" s="120">
        <f t="shared" ref="O37:O41" si="8">SUM(C37:N37)</f>
        <v>0</v>
      </c>
      <c r="P37" s="74"/>
    </row>
    <row r="38" spans="2:17" s="37" customFormat="1" ht="18" customHeight="1" x14ac:dyDescent="0.35">
      <c r="B38" s="164" t="s">
        <v>41</v>
      </c>
      <c r="C38" s="119">
        <v>0</v>
      </c>
      <c r="D38" s="120">
        <v>0</v>
      </c>
      <c r="E38" s="119">
        <v>0</v>
      </c>
      <c r="F38" s="119">
        <v>0</v>
      </c>
      <c r="G38" s="119">
        <v>0</v>
      </c>
      <c r="H38" s="121"/>
      <c r="I38" s="120"/>
      <c r="J38" s="120"/>
      <c r="K38" s="120"/>
      <c r="L38" s="120"/>
      <c r="M38" s="120"/>
      <c r="N38" s="120"/>
      <c r="O38" s="120">
        <f t="shared" si="8"/>
        <v>0</v>
      </c>
      <c r="P38" s="74"/>
    </row>
    <row r="39" spans="2:17" s="37" customFormat="1" ht="18" customHeight="1" x14ac:dyDescent="0.35">
      <c r="B39" s="164" t="s">
        <v>42</v>
      </c>
      <c r="C39" s="119">
        <v>0</v>
      </c>
      <c r="D39" s="120">
        <v>0</v>
      </c>
      <c r="E39" s="119">
        <v>0</v>
      </c>
      <c r="F39" s="119">
        <v>0</v>
      </c>
      <c r="G39" s="119">
        <v>0</v>
      </c>
      <c r="H39" s="121"/>
      <c r="I39" s="120"/>
      <c r="J39" s="120"/>
      <c r="K39" s="120"/>
      <c r="L39" s="120"/>
      <c r="M39" s="120"/>
      <c r="N39" s="120"/>
      <c r="O39" s="120">
        <f t="shared" si="8"/>
        <v>0</v>
      </c>
      <c r="P39" s="74"/>
    </row>
    <row r="40" spans="2:17" s="37" customFormat="1" ht="18" customHeight="1" x14ac:dyDescent="0.35">
      <c r="B40" s="164" t="s">
        <v>43</v>
      </c>
      <c r="C40" s="119">
        <v>0</v>
      </c>
      <c r="D40" s="120">
        <v>0</v>
      </c>
      <c r="E40" s="119">
        <v>0</v>
      </c>
      <c r="F40" s="119">
        <v>0</v>
      </c>
      <c r="G40" s="119">
        <v>0</v>
      </c>
      <c r="H40" s="121"/>
      <c r="I40" s="120"/>
      <c r="J40" s="120"/>
      <c r="K40" s="120"/>
      <c r="L40" s="120"/>
      <c r="M40" s="120"/>
      <c r="N40" s="120"/>
      <c r="O40" s="120">
        <f t="shared" si="8"/>
        <v>0</v>
      </c>
      <c r="P40" s="74"/>
    </row>
    <row r="41" spans="2:17" s="37" customFormat="1" ht="18" customHeight="1" x14ac:dyDescent="0.35">
      <c r="B41" s="163" t="s">
        <v>44</v>
      </c>
      <c r="C41" s="119">
        <v>0</v>
      </c>
      <c r="D41" s="120">
        <v>0</v>
      </c>
      <c r="E41" s="119">
        <v>0</v>
      </c>
      <c r="F41" s="119">
        <v>0</v>
      </c>
      <c r="G41" s="119">
        <v>0</v>
      </c>
      <c r="H41" s="121"/>
      <c r="I41" s="120"/>
      <c r="J41" s="120"/>
      <c r="K41" s="120"/>
      <c r="L41" s="120"/>
      <c r="M41" s="120"/>
      <c r="N41" s="120"/>
      <c r="O41" s="120">
        <f t="shared" si="8"/>
        <v>0</v>
      </c>
      <c r="P41" s="74"/>
    </row>
    <row r="42" spans="2:17" ht="18" customHeight="1" x14ac:dyDescent="0.35">
      <c r="B42" s="163" t="s">
        <v>45</v>
      </c>
      <c r="C42" s="119">
        <v>0</v>
      </c>
      <c r="D42" s="120">
        <v>68255.83</v>
      </c>
      <c r="E42" s="127">
        <v>359277.51</v>
      </c>
      <c r="F42" s="119">
        <v>0</v>
      </c>
      <c r="G42" s="120">
        <v>0</v>
      </c>
      <c r="H42" s="121"/>
      <c r="I42" s="120"/>
      <c r="J42" s="120"/>
      <c r="K42" s="120"/>
      <c r="L42" s="120"/>
      <c r="M42" s="120"/>
      <c r="N42" s="120"/>
      <c r="O42" s="120">
        <f>SUM(C42:N42)</f>
        <v>427533.34</v>
      </c>
      <c r="P42" s="74"/>
    </row>
    <row r="43" spans="2:17" ht="18" customHeight="1" x14ac:dyDescent="0.35">
      <c r="B43" s="164" t="s">
        <v>46</v>
      </c>
      <c r="C43" s="119">
        <v>0</v>
      </c>
      <c r="D43" s="120">
        <v>0</v>
      </c>
      <c r="E43" s="119">
        <v>0</v>
      </c>
      <c r="F43" s="119">
        <v>0</v>
      </c>
      <c r="G43" s="119">
        <v>0</v>
      </c>
      <c r="H43" s="121"/>
      <c r="I43" s="120"/>
      <c r="J43" s="120"/>
      <c r="K43" s="120"/>
      <c r="L43" s="120"/>
      <c r="M43" s="120"/>
      <c r="N43" s="120"/>
      <c r="O43" s="120">
        <f t="shared" ref="O43" si="9">SUM(C43:N43)</f>
        <v>0</v>
      </c>
      <c r="P43" s="74"/>
    </row>
    <row r="44" spans="2:17" ht="18" customHeight="1" x14ac:dyDescent="0.35">
      <c r="B44" s="164" t="s">
        <v>47</v>
      </c>
      <c r="C44" s="131">
        <v>0</v>
      </c>
      <c r="D44" s="120">
        <v>0</v>
      </c>
      <c r="E44" s="119">
        <v>0</v>
      </c>
      <c r="F44" s="119">
        <v>0</v>
      </c>
      <c r="G44" s="119">
        <v>0</v>
      </c>
      <c r="H44" s="121"/>
      <c r="I44" s="120"/>
      <c r="J44" s="120"/>
      <c r="K44" s="120"/>
      <c r="L44" s="120"/>
      <c r="M44" s="120"/>
      <c r="N44" s="120"/>
      <c r="O44" s="120">
        <f>SUM(C44:N44)</f>
        <v>0</v>
      </c>
      <c r="P44" s="74"/>
    </row>
    <row r="45" spans="2:17" ht="18" customHeight="1" x14ac:dyDescent="0.35">
      <c r="B45" s="165" t="s">
        <v>48</v>
      </c>
      <c r="C45" s="124">
        <f>SUM(C46:C52)</f>
        <v>0</v>
      </c>
      <c r="D45" s="133">
        <f t="shared" ref="D45:E45" si="10">SUM(D46:D52)</f>
        <v>0</v>
      </c>
      <c r="E45" s="124">
        <f t="shared" si="10"/>
        <v>0</v>
      </c>
      <c r="F45" s="124">
        <f>SUM(F46:F52)</f>
        <v>0</v>
      </c>
      <c r="G45" s="124">
        <f>SUM(G46:G52)</f>
        <v>0</v>
      </c>
      <c r="H45" s="132">
        <f>SUM(H46:H52)</f>
        <v>0</v>
      </c>
      <c r="I45" s="133">
        <f>SUM(I46:I52)</f>
        <v>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f>SUM(C45:N45)</f>
        <v>0</v>
      </c>
      <c r="P45" s="75"/>
    </row>
    <row r="46" spans="2:17" ht="18" customHeight="1" x14ac:dyDescent="0.3">
      <c r="B46" s="168" t="s">
        <v>49</v>
      </c>
      <c r="C46" s="119">
        <v>0</v>
      </c>
      <c r="D46" s="120">
        <v>0</v>
      </c>
      <c r="E46" s="119">
        <v>0</v>
      </c>
      <c r="F46" s="119">
        <v>0</v>
      </c>
      <c r="G46" s="119">
        <v>0</v>
      </c>
      <c r="H46" s="121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20">
        <v>0</v>
      </c>
      <c r="O46" s="120">
        <f>SUM(C46:N46)</f>
        <v>0</v>
      </c>
      <c r="P46" s="74"/>
    </row>
    <row r="47" spans="2:17" ht="18" customHeight="1" x14ac:dyDescent="0.35">
      <c r="B47" s="164" t="s">
        <v>50</v>
      </c>
      <c r="C47" s="119">
        <v>0</v>
      </c>
      <c r="D47" s="120">
        <v>0</v>
      </c>
      <c r="E47" s="119">
        <v>0</v>
      </c>
      <c r="F47" s="119">
        <v>0</v>
      </c>
      <c r="G47" s="119">
        <v>0</v>
      </c>
      <c r="H47" s="121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f t="shared" ref="O47:O80" si="11">SUM(C47:N47)</f>
        <v>0</v>
      </c>
      <c r="P47" s="74"/>
    </row>
    <row r="48" spans="2:17" ht="18" customHeight="1" x14ac:dyDescent="0.35">
      <c r="B48" s="164" t="s">
        <v>51</v>
      </c>
      <c r="C48" s="119">
        <v>0</v>
      </c>
      <c r="D48" s="120">
        <v>0</v>
      </c>
      <c r="E48" s="119">
        <v>0</v>
      </c>
      <c r="F48" s="119">
        <v>0</v>
      </c>
      <c r="G48" s="119">
        <v>0</v>
      </c>
      <c r="H48" s="121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20">
        <v>0</v>
      </c>
      <c r="O48" s="120">
        <f>SUM(C48:N48)</f>
        <v>0</v>
      </c>
      <c r="P48" s="74"/>
    </row>
    <row r="49" spans="2:18" ht="18" customHeight="1" x14ac:dyDescent="0.35">
      <c r="B49" s="164" t="s">
        <v>52</v>
      </c>
      <c r="C49" s="119">
        <v>0</v>
      </c>
      <c r="D49" s="120">
        <v>0</v>
      </c>
      <c r="E49" s="119">
        <v>0</v>
      </c>
      <c r="F49" s="119">
        <v>0</v>
      </c>
      <c r="G49" s="119">
        <v>0</v>
      </c>
      <c r="H49" s="121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120">
        <v>0</v>
      </c>
      <c r="O49" s="120">
        <f t="shared" si="11"/>
        <v>0</v>
      </c>
      <c r="P49" s="74"/>
    </row>
    <row r="50" spans="2:18" ht="18" customHeight="1" x14ac:dyDescent="0.35">
      <c r="B50" s="164" t="s">
        <v>53</v>
      </c>
      <c r="C50" s="119">
        <v>0</v>
      </c>
      <c r="D50" s="120">
        <v>0</v>
      </c>
      <c r="E50" s="119">
        <v>0</v>
      </c>
      <c r="F50" s="119">
        <v>0</v>
      </c>
      <c r="G50" s="119">
        <v>0</v>
      </c>
      <c r="H50" s="121">
        <v>0</v>
      </c>
      <c r="I50" s="120">
        <v>0</v>
      </c>
      <c r="J50" s="120">
        <v>0</v>
      </c>
      <c r="K50" s="120">
        <v>0</v>
      </c>
      <c r="L50" s="120">
        <v>0</v>
      </c>
      <c r="M50" s="120">
        <v>0</v>
      </c>
      <c r="N50" s="120">
        <v>0</v>
      </c>
      <c r="O50" s="120">
        <f t="shared" si="11"/>
        <v>0</v>
      </c>
      <c r="P50" s="74"/>
    </row>
    <row r="51" spans="2:18" ht="18" customHeight="1" x14ac:dyDescent="0.35">
      <c r="B51" s="164" t="s">
        <v>54</v>
      </c>
      <c r="C51" s="119">
        <v>0</v>
      </c>
      <c r="D51" s="120">
        <v>0</v>
      </c>
      <c r="E51" s="119">
        <v>0</v>
      </c>
      <c r="F51" s="119">
        <v>0</v>
      </c>
      <c r="G51" s="119">
        <v>0</v>
      </c>
      <c r="H51" s="121">
        <v>0</v>
      </c>
      <c r="I51" s="120">
        <v>0</v>
      </c>
      <c r="J51" s="120">
        <v>0</v>
      </c>
      <c r="K51" s="120">
        <v>0</v>
      </c>
      <c r="L51" s="120">
        <v>0</v>
      </c>
      <c r="M51" s="120">
        <v>0</v>
      </c>
      <c r="N51" s="120">
        <v>0</v>
      </c>
      <c r="O51" s="120">
        <f t="shared" si="11"/>
        <v>0</v>
      </c>
      <c r="P51" s="74"/>
    </row>
    <row r="52" spans="2:18" ht="18" customHeight="1" x14ac:dyDescent="0.35">
      <c r="B52" s="164" t="s">
        <v>55</v>
      </c>
      <c r="C52" s="131">
        <v>0</v>
      </c>
      <c r="D52" s="120">
        <v>0</v>
      </c>
      <c r="E52" s="119">
        <v>0</v>
      </c>
      <c r="F52" s="119">
        <v>0</v>
      </c>
      <c r="G52" s="119">
        <v>0</v>
      </c>
      <c r="H52" s="173">
        <v>0</v>
      </c>
      <c r="I52" s="173">
        <v>0</v>
      </c>
      <c r="J52" s="173">
        <v>0</v>
      </c>
      <c r="K52" s="173">
        <v>0</v>
      </c>
      <c r="L52" s="173">
        <v>0</v>
      </c>
      <c r="M52" s="173">
        <v>0</v>
      </c>
      <c r="N52" s="173">
        <v>0</v>
      </c>
      <c r="O52" s="120">
        <f t="shared" si="11"/>
        <v>0</v>
      </c>
      <c r="P52" s="74"/>
    </row>
    <row r="53" spans="2:18" s="17" customFormat="1" ht="21.75" customHeight="1" x14ac:dyDescent="0.35">
      <c r="B53" s="165" t="s">
        <v>56</v>
      </c>
      <c r="C53" s="124">
        <f t="shared" ref="C53:N53" si="12">SUM(C54:C64)</f>
        <v>0</v>
      </c>
      <c r="D53" s="133">
        <f t="shared" si="12"/>
        <v>138071.79999999999</v>
      </c>
      <c r="E53" s="133">
        <f t="shared" si="12"/>
        <v>0</v>
      </c>
      <c r="F53" s="133">
        <f t="shared" si="12"/>
        <v>3480</v>
      </c>
      <c r="G53" s="133">
        <f t="shared" si="12"/>
        <v>0</v>
      </c>
      <c r="H53" s="132">
        <f t="shared" si="12"/>
        <v>0</v>
      </c>
      <c r="I53" s="133">
        <f t="shared" si="12"/>
        <v>0</v>
      </c>
      <c r="J53" s="133">
        <f t="shared" si="12"/>
        <v>0</v>
      </c>
      <c r="K53" s="133">
        <f t="shared" si="12"/>
        <v>0</v>
      </c>
      <c r="L53" s="133">
        <f t="shared" si="12"/>
        <v>0</v>
      </c>
      <c r="M53" s="133">
        <f t="shared" si="12"/>
        <v>0</v>
      </c>
      <c r="N53" s="133">
        <f t="shared" si="12"/>
        <v>0</v>
      </c>
      <c r="O53" s="126">
        <f t="shared" si="11"/>
        <v>141551.79999999999</v>
      </c>
      <c r="P53" s="72"/>
      <c r="Q53"/>
      <c r="R53"/>
    </row>
    <row r="54" spans="2:18" ht="18" customHeight="1" x14ac:dyDescent="0.35">
      <c r="B54" s="163" t="s">
        <v>57</v>
      </c>
      <c r="C54" s="119">
        <v>0</v>
      </c>
      <c r="D54" s="120">
        <v>0</v>
      </c>
      <c r="E54" s="120">
        <v>0</v>
      </c>
      <c r="F54" s="119">
        <v>0</v>
      </c>
      <c r="G54" s="119">
        <v>0</v>
      </c>
      <c r="H54" s="121"/>
      <c r="I54" s="120"/>
      <c r="J54" s="120"/>
      <c r="K54" s="120"/>
      <c r="L54" s="120"/>
      <c r="M54" s="120"/>
      <c r="N54" s="120"/>
      <c r="O54" s="118">
        <f t="shared" si="11"/>
        <v>0</v>
      </c>
      <c r="P54" s="73"/>
    </row>
    <row r="55" spans="2:18" ht="18" customHeight="1" x14ac:dyDescent="0.35">
      <c r="B55" s="163" t="s">
        <v>58</v>
      </c>
      <c r="C55" s="119">
        <v>0</v>
      </c>
      <c r="D55" s="120">
        <v>0</v>
      </c>
      <c r="E55" s="119">
        <v>0</v>
      </c>
      <c r="F55" s="119">
        <v>0</v>
      </c>
      <c r="G55" s="119">
        <v>0</v>
      </c>
      <c r="H55" s="121"/>
      <c r="I55" s="120"/>
      <c r="J55" s="120"/>
      <c r="K55" s="120"/>
      <c r="L55" s="120"/>
      <c r="M55" s="120"/>
      <c r="N55" s="120"/>
      <c r="O55" s="118">
        <f t="shared" si="11"/>
        <v>0</v>
      </c>
      <c r="P55" s="73"/>
    </row>
    <row r="56" spans="2:18" ht="18" customHeight="1" x14ac:dyDescent="0.35">
      <c r="B56" s="164" t="s">
        <v>59</v>
      </c>
      <c r="C56" s="119">
        <v>0</v>
      </c>
      <c r="D56" s="120">
        <v>0</v>
      </c>
      <c r="E56" s="119">
        <v>0</v>
      </c>
      <c r="F56" s="119">
        <v>0</v>
      </c>
      <c r="G56" s="119">
        <v>0</v>
      </c>
      <c r="H56" s="121"/>
      <c r="I56" s="120"/>
      <c r="J56" s="120"/>
      <c r="K56" s="120"/>
      <c r="L56" s="120"/>
      <c r="M56" s="120"/>
      <c r="N56" s="120"/>
      <c r="O56" s="118">
        <f t="shared" si="11"/>
        <v>0</v>
      </c>
      <c r="P56" s="73"/>
    </row>
    <row r="57" spans="2:18" ht="18" customHeight="1" x14ac:dyDescent="0.35">
      <c r="B57" s="164" t="s">
        <v>60</v>
      </c>
      <c r="C57" s="119">
        <v>0</v>
      </c>
      <c r="D57" s="120">
        <v>0</v>
      </c>
      <c r="E57" s="119">
        <v>0</v>
      </c>
      <c r="F57" s="119">
        <v>0</v>
      </c>
      <c r="G57" s="119">
        <v>0</v>
      </c>
      <c r="H57" s="121"/>
      <c r="I57" s="120"/>
      <c r="J57" s="120"/>
      <c r="K57" s="120"/>
      <c r="L57" s="120"/>
      <c r="M57" s="120"/>
      <c r="N57" s="120"/>
      <c r="O57" s="118">
        <f t="shared" si="11"/>
        <v>0</v>
      </c>
      <c r="P57" s="73"/>
    </row>
    <row r="58" spans="2:18" ht="18" customHeight="1" x14ac:dyDescent="0.35">
      <c r="B58" s="163" t="s">
        <v>61</v>
      </c>
      <c r="C58" s="119">
        <v>0</v>
      </c>
      <c r="D58" s="120">
        <v>138071.79999999999</v>
      </c>
      <c r="E58" s="119">
        <v>0</v>
      </c>
      <c r="F58" s="119">
        <v>0</v>
      </c>
      <c r="G58" s="119">
        <v>0</v>
      </c>
      <c r="H58" s="121"/>
      <c r="I58" s="120"/>
      <c r="J58" s="120"/>
      <c r="K58" s="120"/>
      <c r="L58" s="120"/>
      <c r="M58" s="120"/>
      <c r="N58" s="120"/>
      <c r="O58" s="118">
        <f t="shared" si="11"/>
        <v>138071.79999999999</v>
      </c>
      <c r="P58" s="73"/>
    </row>
    <row r="59" spans="2:18" ht="18" customHeight="1" x14ac:dyDescent="0.35">
      <c r="B59" s="163" t="s">
        <v>62</v>
      </c>
      <c r="C59" s="119">
        <v>0</v>
      </c>
      <c r="D59" s="120">
        <v>0</v>
      </c>
      <c r="E59" s="119">
        <v>0</v>
      </c>
      <c r="F59" s="127">
        <v>3480</v>
      </c>
      <c r="G59" s="119">
        <v>0</v>
      </c>
      <c r="H59" s="121"/>
      <c r="I59" s="120"/>
      <c r="J59" s="120"/>
      <c r="K59" s="120"/>
      <c r="L59" s="120"/>
      <c r="M59" s="120"/>
      <c r="N59" s="120"/>
      <c r="O59" s="118">
        <f t="shared" si="11"/>
        <v>3480</v>
      </c>
      <c r="P59" s="73"/>
    </row>
    <row r="60" spans="2:18" ht="18" customHeight="1" x14ac:dyDescent="0.35">
      <c r="B60" s="163" t="s">
        <v>63</v>
      </c>
      <c r="C60" s="119">
        <v>0</v>
      </c>
      <c r="D60" s="120">
        <v>0</v>
      </c>
      <c r="E60" s="119">
        <v>0</v>
      </c>
      <c r="F60" s="119">
        <v>0</v>
      </c>
      <c r="G60" s="119">
        <v>0</v>
      </c>
      <c r="H60" s="121"/>
      <c r="I60" s="120"/>
      <c r="J60" s="120"/>
      <c r="K60" s="120"/>
      <c r="L60" s="120"/>
      <c r="M60" s="120"/>
      <c r="N60" s="120"/>
      <c r="O60" s="118">
        <f t="shared" si="11"/>
        <v>0</v>
      </c>
      <c r="P60" s="73"/>
    </row>
    <row r="61" spans="2:18" ht="18" customHeight="1" x14ac:dyDescent="0.35">
      <c r="B61" s="163" t="s">
        <v>64</v>
      </c>
      <c r="C61" s="119">
        <v>0</v>
      </c>
      <c r="D61" s="120">
        <v>0</v>
      </c>
      <c r="E61" s="119">
        <v>0</v>
      </c>
      <c r="F61" s="119">
        <v>0</v>
      </c>
      <c r="G61" s="119">
        <v>0</v>
      </c>
      <c r="H61" s="121"/>
      <c r="I61" s="120"/>
      <c r="J61" s="120"/>
      <c r="K61" s="120"/>
      <c r="L61" s="120"/>
      <c r="M61" s="120"/>
      <c r="N61" s="120"/>
      <c r="O61" s="118">
        <f t="shared" si="11"/>
        <v>0</v>
      </c>
      <c r="P61" s="73"/>
    </row>
    <row r="62" spans="2:18" ht="18" customHeight="1" x14ac:dyDescent="0.35">
      <c r="B62" s="164" t="s">
        <v>65</v>
      </c>
      <c r="C62" s="119">
        <v>0</v>
      </c>
      <c r="D62" s="120">
        <v>0</v>
      </c>
      <c r="E62" s="119">
        <v>0</v>
      </c>
      <c r="F62" s="119">
        <v>0</v>
      </c>
      <c r="G62" s="119">
        <v>0</v>
      </c>
      <c r="H62" s="121"/>
      <c r="I62" s="120"/>
      <c r="J62" s="120"/>
      <c r="K62" s="120"/>
      <c r="L62" s="120"/>
      <c r="M62" s="120"/>
      <c r="N62" s="120"/>
      <c r="O62" s="118">
        <f t="shared" si="11"/>
        <v>0</v>
      </c>
      <c r="P62" s="73"/>
    </row>
    <row r="63" spans="2:18" ht="18" customHeight="1" x14ac:dyDescent="0.35">
      <c r="B63" s="163" t="s">
        <v>66</v>
      </c>
      <c r="C63" s="119">
        <v>0</v>
      </c>
      <c r="D63" s="120">
        <v>0</v>
      </c>
      <c r="E63" s="119">
        <v>0</v>
      </c>
      <c r="F63" s="119">
        <v>0</v>
      </c>
      <c r="G63" s="119">
        <v>0</v>
      </c>
      <c r="H63" s="121"/>
      <c r="I63" s="120"/>
      <c r="J63" s="120"/>
      <c r="K63" s="120"/>
      <c r="L63" s="120"/>
      <c r="M63" s="120"/>
      <c r="N63" s="120"/>
      <c r="O63" s="118">
        <f t="shared" si="11"/>
        <v>0</v>
      </c>
      <c r="P63" s="73"/>
    </row>
    <row r="64" spans="2:18" ht="18" customHeight="1" x14ac:dyDescent="0.35">
      <c r="B64" s="164" t="s">
        <v>67</v>
      </c>
      <c r="C64" s="131">
        <v>0</v>
      </c>
      <c r="D64" s="120">
        <v>0</v>
      </c>
      <c r="E64" s="119">
        <v>0</v>
      </c>
      <c r="F64" s="119">
        <v>0</v>
      </c>
      <c r="G64" s="119">
        <v>0</v>
      </c>
      <c r="H64" s="121"/>
      <c r="I64" s="120"/>
      <c r="J64" s="120"/>
      <c r="K64" s="120"/>
      <c r="L64" s="120"/>
      <c r="M64" s="120"/>
      <c r="N64" s="120"/>
      <c r="O64" s="118">
        <f t="shared" si="11"/>
        <v>0</v>
      </c>
      <c r="P64" s="73"/>
    </row>
    <row r="65" spans="2:16" ht="18" customHeight="1" x14ac:dyDescent="0.35">
      <c r="B65" s="165" t="s">
        <v>68</v>
      </c>
      <c r="C65" s="124">
        <f>SUM(C66:C69)</f>
        <v>0</v>
      </c>
      <c r="D65" s="133">
        <f>SUM(D66:D69)</f>
        <v>0</v>
      </c>
      <c r="E65" s="124">
        <v>0</v>
      </c>
      <c r="F65" s="124">
        <v>0</v>
      </c>
      <c r="G65" s="124">
        <f t="shared" ref="G65:N65" si="13">SUM(G66:G69)</f>
        <v>0</v>
      </c>
      <c r="H65" s="132">
        <f t="shared" si="13"/>
        <v>0</v>
      </c>
      <c r="I65" s="133">
        <f t="shared" si="13"/>
        <v>0</v>
      </c>
      <c r="J65" s="133">
        <f t="shared" si="13"/>
        <v>0</v>
      </c>
      <c r="K65" s="133">
        <f t="shared" si="13"/>
        <v>0</v>
      </c>
      <c r="L65" s="133">
        <f t="shared" si="13"/>
        <v>0</v>
      </c>
      <c r="M65" s="133">
        <f t="shared" si="13"/>
        <v>0</v>
      </c>
      <c r="N65" s="133">
        <f t="shared" si="13"/>
        <v>0</v>
      </c>
      <c r="O65" s="133">
        <f t="shared" si="11"/>
        <v>0</v>
      </c>
      <c r="P65" s="75"/>
    </row>
    <row r="66" spans="2:16" ht="18" customHeight="1" x14ac:dyDescent="0.35">
      <c r="B66" s="164" t="s">
        <v>69</v>
      </c>
      <c r="C66" s="119">
        <v>0</v>
      </c>
      <c r="D66" s="120">
        <v>0</v>
      </c>
      <c r="E66" s="119">
        <v>0</v>
      </c>
      <c r="F66" s="119">
        <v>0</v>
      </c>
      <c r="G66" s="119">
        <v>0</v>
      </c>
      <c r="H66" s="121"/>
      <c r="I66" s="120"/>
      <c r="J66" s="120"/>
      <c r="K66" s="120"/>
      <c r="L66" s="120"/>
      <c r="M66" s="120"/>
      <c r="N66" s="120"/>
      <c r="O66" s="118">
        <f t="shared" si="11"/>
        <v>0</v>
      </c>
      <c r="P66" s="73"/>
    </row>
    <row r="67" spans="2:16" ht="18" customHeight="1" x14ac:dyDescent="0.35">
      <c r="B67" s="163" t="s">
        <v>70</v>
      </c>
      <c r="C67" s="119">
        <v>0</v>
      </c>
      <c r="D67" s="120">
        <v>0</v>
      </c>
      <c r="E67" s="119">
        <v>0</v>
      </c>
      <c r="F67" s="119">
        <v>0</v>
      </c>
      <c r="G67" s="119">
        <v>0</v>
      </c>
      <c r="H67" s="121"/>
      <c r="I67" s="120"/>
      <c r="J67" s="120"/>
      <c r="K67" s="120"/>
      <c r="L67" s="120"/>
      <c r="M67" s="120"/>
      <c r="N67" s="120"/>
      <c r="O67" s="118">
        <f t="shared" si="11"/>
        <v>0</v>
      </c>
      <c r="P67" s="73"/>
    </row>
    <row r="68" spans="2:16" ht="18" customHeight="1" x14ac:dyDescent="0.35">
      <c r="B68" s="164" t="s">
        <v>71</v>
      </c>
      <c r="C68" s="119">
        <v>0</v>
      </c>
      <c r="D68" s="120">
        <v>0</v>
      </c>
      <c r="E68" s="119">
        <v>0</v>
      </c>
      <c r="F68" s="119">
        <v>0</v>
      </c>
      <c r="G68" s="119">
        <v>0</v>
      </c>
      <c r="H68" s="121"/>
      <c r="I68" s="120"/>
      <c r="J68" s="120"/>
      <c r="K68" s="120"/>
      <c r="L68" s="120"/>
      <c r="M68" s="120"/>
      <c r="N68" s="120"/>
      <c r="O68" s="118">
        <f t="shared" si="11"/>
        <v>0</v>
      </c>
      <c r="P68" s="73"/>
    </row>
    <row r="69" spans="2:16" ht="18" customHeight="1" x14ac:dyDescent="0.35">
      <c r="B69" s="164" t="s">
        <v>72</v>
      </c>
      <c r="C69" s="119">
        <v>0</v>
      </c>
      <c r="D69" s="120">
        <v>0</v>
      </c>
      <c r="E69" s="119">
        <v>0</v>
      </c>
      <c r="F69" s="119">
        <v>0</v>
      </c>
      <c r="G69" s="119">
        <v>0</v>
      </c>
      <c r="H69" s="121"/>
      <c r="I69" s="120"/>
      <c r="J69" s="120"/>
      <c r="K69" s="120"/>
      <c r="L69" s="120"/>
      <c r="M69" s="120"/>
      <c r="N69" s="120"/>
      <c r="O69" s="118">
        <f t="shared" si="11"/>
        <v>0</v>
      </c>
      <c r="P69" s="73"/>
    </row>
    <row r="70" spans="2:16" ht="18" customHeight="1" x14ac:dyDescent="0.35">
      <c r="B70" s="169" t="s">
        <v>73</v>
      </c>
      <c r="C70" s="134">
        <f>SUM(C71:C75)</f>
        <v>0</v>
      </c>
      <c r="D70" s="133">
        <f>SUM(D71:D75)</f>
        <v>0</v>
      </c>
      <c r="E70" s="124">
        <v>0</v>
      </c>
      <c r="F70" s="124">
        <v>0</v>
      </c>
      <c r="G70" s="124">
        <f t="shared" ref="G70:N70" si="14">SUM(G71:G75)</f>
        <v>0</v>
      </c>
      <c r="H70" s="132">
        <f t="shared" si="14"/>
        <v>0</v>
      </c>
      <c r="I70" s="133">
        <f t="shared" si="14"/>
        <v>0</v>
      </c>
      <c r="J70" s="133">
        <f t="shared" si="14"/>
        <v>0</v>
      </c>
      <c r="K70" s="133">
        <f t="shared" si="14"/>
        <v>0</v>
      </c>
      <c r="L70" s="133">
        <f t="shared" si="14"/>
        <v>0</v>
      </c>
      <c r="M70" s="133">
        <f t="shared" si="14"/>
        <v>0</v>
      </c>
      <c r="N70" s="133">
        <f t="shared" si="14"/>
        <v>0</v>
      </c>
      <c r="O70" s="133">
        <f t="shared" si="11"/>
        <v>0</v>
      </c>
      <c r="P70" s="75"/>
    </row>
    <row r="71" spans="2:16" ht="18" customHeight="1" x14ac:dyDescent="0.35">
      <c r="B71" s="164" t="s">
        <v>74</v>
      </c>
      <c r="C71" s="119">
        <v>0</v>
      </c>
      <c r="D71" s="120">
        <v>0</v>
      </c>
      <c r="E71" s="119">
        <v>0</v>
      </c>
      <c r="F71" s="119">
        <v>0</v>
      </c>
      <c r="G71" s="119">
        <v>0</v>
      </c>
      <c r="H71" s="121">
        <v>0</v>
      </c>
      <c r="I71" s="120">
        <v>0</v>
      </c>
      <c r="J71" s="120">
        <v>0</v>
      </c>
      <c r="K71" s="120">
        <v>0</v>
      </c>
      <c r="L71" s="120">
        <v>0</v>
      </c>
      <c r="M71" s="120">
        <v>0</v>
      </c>
      <c r="N71" s="120">
        <v>0</v>
      </c>
      <c r="O71" s="118">
        <f t="shared" si="11"/>
        <v>0</v>
      </c>
      <c r="P71" s="73"/>
    </row>
    <row r="72" spans="2:16" ht="18" customHeight="1" x14ac:dyDescent="0.35">
      <c r="B72" s="164" t="s">
        <v>75</v>
      </c>
      <c r="C72" s="119">
        <v>0</v>
      </c>
      <c r="D72" s="120">
        <v>0</v>
      </c>
      <c r="E72" s="119">
        <v>0</v>
      </c>
      <c r="F72" s="119">
        <v>0</v>
      </c>
      <c r="G72" s="119">
        <v>0</v>
      </c>
      <c r="H72" s="121">
        <v>0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18">
        <f t="shared" si="11"/>
        <v>0</v>
      </c>
      <c r="P72" s="73"/>
    </row>
    <row r="73" spans="2:16" ht="18" customHeight="1" x14ac:dyDescent="0.35">
      <c r="B73" s="164" t="s">
        <v>76</v>
      </c>
      <c r="C73" s="119">
        <v>0</v>
      </c>
      <c r="D73" s="120">
        <v>0</v>
      </c>
      <c r="E73" s="119">
        <v>0</v>
      </c>
      <c r="F73" s="119">
        <v>0</v>
      </c>
      <c r="G73" s="119">
        <v>0</v>
      </c>
      <c r="H73" s="121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118">
        <f t="shared" si="11"/>
        <v>0</v>
      </c>
      <c r="P73" s="73"/>
    </row>
    <row r="74" spans="2:16" ht="18" customHeight="1" x14ac:dyDescent="0.35">
      <c r="B74" s="164" t="s">
        <v>77</v>
      </c>
      <c r="C74" s="119">
        <v>0</v>
      </c>
      <c r="D74" s="120">
        <v>0</v>
      </c>
      <c r="E74" s="119">
        <v>0</v>
      </c>
      <c r="F74" s="119">
        <v>0</v>
      </c>
      <c r="G74" s="119">
        <v>0</v>
      </c>
      <c r="H74" s="121">
        <v>0</v>
      </c>
      <c r="I74" s="120">
        <v>0</v>
      </c>
      <c r="J74" s="120">
        <v>0</v>
      </c>
      <c r="K74" s="120">
        <v>0</v>
      </c>
      <c r="L74" s="120">
        <v>0</v>
      </c>
      <c r="M74" s="120">
        <v>0</v>
      </c>
      <c r="N74" s="120">
        <v>0</v>
      </c>
      <c r="O74" s="118">
        <f t="shared" si="11"/>
        <v>0</v>
      </c>
      <c r="P74" s="73"/>
    </row>
    <row r="75" spans="2:16" ht="18" customHeight="1" x14ac:dyDescent="0.35">
      <c r="B75" s="164" t="s">
        <v>78</v>
      </c>
      <c r="C75" s="119">
        <v>0</v>
      </c>
      <c r="D75" s="120">
        <v>0</v>
      </c>
      <c r="E75" s="119">
        <v>0</v>
      </c>
      <c r="F75" s="119">
        <v>0</v>
      </c>
      <c r="G75" s="119">
        <v>0</v>
      </c>
      <c r="H75" s="121">
        <v>0</v>
      </c>
      <c r="I75" s="120">
        <v>0</v>
      </c>
      <c r="J75" s="120">
        <v>0</v>
      </c>
      <c r="K75" s="120">
        <v>0</v>
      </c>
      <c r="L75" s="120">
        <v>0</v>
      </c>
      <c r="M75" s="120">
        <v>0</v>
      </c>
      <c r="N75" s="120">
        <v>0</v>
      </c>
      <c r="O75" s="118">
        <f t="shared" si="11"/>
        <v>0</v>
      </c>
      <c r="P75" s="73"/>
    </row>
    <row r="76" spans="2:16" ht="18" customHeight="1" x14ac:dyDescent="0.35">
      <c r="B76" s="165" t="s">
        <v>79</v>
      </c>
      <c r="C76" s="124">
        <f>SUM(C77:C80)</f>
        <v>0</v>
      </c>
      <c r="D76" s="133">
        <f>SUM(D77:D80)</f>
        <v>0</v>
      </c>
      <c r="E76" s="124">
        <v>0</v>
      </c>
      <c r="F76" s="124">
        <v>0</v>
      </c>
      <c r="G76" s="124">
        <f t="shared" ref="G76:N76" si="15">SUM(G77:G80)</f>
        <v>0</v>
      </c>
      <c r="H76" s="132">
        <f t="shared" si="15"/>
        <v>0</v>
      </c>
      <c r="I76" s="133">
        <f t="shared" si="15"/>
        <v>0</v>
      </c>
      <c r="J76" s="133">
        <f t="shared" si="15"/>
        <v>0</v>
      </c>
      <c r="K76" s="133">
        <f t="shared" si="15"/>
        <v>0</v>
      </c>
      <c r="L76" s="133">
        <f t="shared" si="15"/>
        <v>0</v>
      </c>
      <c r="M76" s="133">
        <f t="shared" si="15"/>
        <v>0</v>
      </c>
      <c r="N76" s="133">
        <f t="shared" si="15"/>
        <v>0</v>
      </c>
      <c r="O76" s="133">
        <f t="shared" si="11"/>
        <v>0</v>
      </c>
      <c r="P76" s="75"/>
    </row>
    <row r="77" spans="2:16" ht="18" customHeight="1" x14ac:dyDescent="0.35">
      <c r="B77" s="164" t="s">
        <v>80</v>
      </c>
      <c r="C77" s="119">
        <v>0</v>
      </c>
      <c r="D77" s="120">
        <v>0</v>
      </c>
      <c r="E77" s="119">
        <v>0</v>
      </c>
      <c r="F77" s="119">
        <v>0</v>
      </c>
      <c r="G77" s="119">
        <v>0</v>
      </c>
      <c r="H77" s="121">
        <v>0</v>
      </c>
      <c r="I77" s="120">
        <v>0</v>
      </c>
      <c r="J77" s="120">
        <v>0</v>
      </c>
      <c r="K77" s="120">
        <v>0</v>
      </c>
      <c r="L77" s="120">
        <v>0</v>
      </c>
      <c r="M77" s="120">
        <v>0</v>
      </c>
      <c r="N77" s="120">
        <v>0</v>
      </c>
      <c r="O77" s="118">
        <f t="shared" si="11"/>
        <v>0</v>
      </c>
      <c r="P77" s="74"/>
    </row>
    <row r="78" spans="2:16" ht="18" customHeight="1" x14ac:dyDescent="0.35">
      <c r="B78" s="164" t="s">
        <v>81</v>
      </c>
      <c r="C78" s="119">
        <v>0</v>
      </c>
      <c r="D78" s="120">
        <v>0</v>
      </c>
      <c r="E78" s="119">
        <v>0</v>
      </c>
      <c r="F78" s="119">
        <v>0</v>
      </c>
      <c r="G78" s="119">
        <v>0</v>
      </c>
      <c r="H78" s="121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0</v>
      </c>
      <c r="N78" s="120">
        <v>0</v>
      </c>
      <c r="O78" s="118">
        <f t="shared" si="11"/>
        <v>0</v>
      </c>
      <c r="P78" s="74"/>
    </row>
    <row r="79" spans="2:16" ht="18" customHeight="1" x14ac:dyDescent="0.35">
      <c r="B79" s="164" t="s">
        <v>82</v>
      </c>
      <c r="C79" s="119">
        <v>0</v>
      </c>
      <c r="D79" s="120">
        <v>0</v>
      </c>
      <c r="E79" s="119">
        <v>0</v>
      </c>
      <c r="F79" s="119">
        <v>0</v>
      </c>
      <c r="G79" s="119">
        <v>0</v>
      </c>
      <c r="H79" s="121">
        <v>0</v>
      </c>
      <c r="I79" s="120">
        <v>0</v>
      </c>
      <c r="J79" s="120">
        <v>0</v>
      </c>
      <c r="K79" s="120">
        <v>0</v>
      </c>
      <c r="L79" s="120">
        <v>0</v>
      </c>
      <c r="M79" s="120">
        <v>0</v>
      </c>
      <c r="N79" s="120">
        <v>0</v>
      </c>
      <c r="O79" s="118">
        <f t="shared" si="11"/>
        <v>0</v>
      </c>
      <c r="P79" s="74"/>
    </row>
    <row r="80" spans="2:16" ht="18" customHeight="1" x14ac:dyDescent="0.35">
      <c r="B80" s="170" t="s">
        <v>83</v>
      </c>
      <c r="C80" s="135">
        <v>0</v>
      </c>
      <c r="D80" s="150">
        <v>0</v>
      </c>
      <c r="E80" s="135">
        <v>0</v>
      </c>
      <c r="F80" s="135">
        <v>0</v>
      </c>
      <c r="G80" s="135">
        <v>0</v>
      </c>
      <c r="H80" s="174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75">
        <f t="shared" si="11"/>
        <v>0</v>
      </c>
      <c r="P80" s="74"/>
    </row>
    <row r="81" spans="2:17" ht="18" customHeight="1" x14ac:dyDescent="0.35">
      <c r="B81" s="161" t="s">
        <v>84</v>
      </c>
      <c r="C81" s="136">
        <f>C53+C35+C25+C15+C9</f>
        <v>6650211.4900000002</v>
      </c>
      <c r="D81" s="136">
        <f>D53+D35+D25+D15+D9</f>
        <v>6655308.8100000005</v>
      </c>
      <c r="E81" s="136">
        <f t="shared" ref="E81:N81" si="16">+E53+E35+E25+E15+E9</f>
        <v>6140597.2000000002</v>
      </c>
      <c r="F81" s="136">
        <f t="shared" si="16"/>
        <v>7066728.9900000002</v>
      </c>
      <c r="G81" s="136">
        <f t="shared" si="16"/>
        <v>17415886.039999999</v>
      </c>
      <c r="H81" s="137">
        <f t="shared" si="16"/>
        <v>0</v>
      </c>
      <c r="I81" s="137">
        <f t="shared" si="16"/>
        <v>0</v>
      </c>
      <c r="J81" s="137">
        <f t="shared" si="16"/>
        <v>0</v>
      </c>
      <c r="K81" s="137">
        <f t="shared" si="16"/>
        <v>0</v>
      </c>
      <c r="L81" s="137">
        <f t="shared" si="16"/>
        <v>0</v>
      </c>
      <c r="M81" s="137">
        <f t="shared" si="16"/>
        <v>0</v>
      </c>
      <c r="N81" s="137">
        <f t="shared" si="16"/>
        <v>0</v>
      </c>
      <c r="O81" s="136">
        <f>O53+O35+O25+O15+O9+O65+O70+O76</f>
        <v>43928732.530000001</v>
      </c>
      <c r="P81" s="76"/>
    </row>
    <row r="82" spans="2:17" ht="18" customHeight="1" x14ac:dyDescent="0.3">
      <c r="B82" s="195" t="s">
        <v>85</v>
      </c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7"/>
      <c r="P82" s="77"/>
    </row>
    <row r="83" spans="2:17" s="17" customFormat="1" ht="6" customHeight="1" x14ac:dyDescent="0.3"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200"/>
      <c r="P83" s="77"/>
    </row>
    <row r="84" spans="2:17" s="17" customFormat="1" ht="18" customHeight="1" x14ac:dyDescent="0.35">
      <c r="B84" s="162" t="s">
        <v>86</v>
      </c>
      <c r="C84" s="138">
        <f>SUM(C85:C86)</f>
        <v>0</v>
      </c>
      <c r="D84" s="139">
        <f t="shared" ref="D84:N84" si="17">SUM(D85)</f>
        <v>0</v>
      </c>
      <c r="E84" s="138">
        <f t="shared" si="17"/>
        <v>0</v>
      </c>
      <c r="F84" s="138">
        <f t="shared" si="17"/>
        <v>0</v>
      </c>
      <c r="G84" s="138">
        <f t="shared" si="17"/>
        <v>0</v>
      </c>
      <c r="H84" s="140">
        <f t="shared" si="17"/>
        <v>0</v>
      </c>
      <c r="I84" s="140">
        <f t="shared" si="17"/>
        <v>0</v>
      </c>
      <c r="J84" s="139">
        <f t="shared" si="17"/>
        <v>0</v>
      </c>
      <c r="K84" s="139">
        <f t="shared" si="17"/>
        <v>0</v>
      </c>
      <c r="L84" s="139">
        <f t="shared" si="17"/>
        <v>0</v>
      </c>
      <c r="M84" s="139">
        <f t="shared" si="17"/>
        <v>0</v>
      </c>
      <c r="N84" s="139">
        <f t="shared" si="17"/>
        <v>0</v>
      </c>
      <c r="O84" s="139">
        <f t="shared" ref="O84:O91" si="18">SUM(C84:N84)</f>
        <v>0</v>
      </c>
      <c r="P84" s="78"/>
    </row>
    <row r="85" spans="2:17" ht="18" customHeight="1" x14ac:dyDescent="0.35">
      <c r="B85" s="163" t="s">
        <v>87</v>
      </c>
      <c r="C85" s="141">
        <v>0</v>
      </c>
      <c r="D85" s="142">
        <v>0</v>
      </c>
      <c r="E85" s="141">
        <v>0</v>
      </c>
      <c r="F85" s="141">
        <v>0</v>
      </c>
      <c r="G85" s="141">
        <v>0</v>
      </c>
      <c r="H85" s="143">
        <v>0</v>
      </c>
      <c r="I85" s="142">
        <v>0</v>
      </c>
      <c r="J85" s="142">
        <v>0</v>
      </c>
      <c r="K85" s="143">
        <v>0</v>
      </c>
      <c r="L85" s="142">
        <v>0</v>
      </c>
      <c r="M85" s="142">
        <v>0</v>
      </c>
      <c r="N85" s="143">
        <v>0</v>
      </c>
      <c r="O85" s="120">
        <f t="shared" si="18"/>
        <v>0</v>
      </c>
      <c r="P85" s="74"/>
    </row>
    <row r="86" spans="2:17" ht="18" customHeight="1" x14ac:dyDescent="0.35">
      <c r="B86" s="164" t="s">
        <v>88</v>
      </c>
      <c r="C86" s="144">
        <v>0</v>
      </c>
      <c r="D86" s="142">
        <v>0</v>
      </c>
      <c r="E86" s="141">
        <v>0</v>
      </c>
      <c r="F86" s="141">
        <v>0</v>
      </c>
      <c r="G86" s="141">
        <v>0</v>
      </c>
      <c r="H86" s="143">
        <v>0</v>
      </c>
      <c r="I86" s="142">
        <v>0</v>
      </c>
      <c r="J86" s="142">
        <v>0</v>
      </c>
      <c r="K86" s="142">
        <v>0</v>
      </c>
      <c r="L86" s="142">
        <v>0</v>
      </c>
      <c r="M86" s="142">
        <v>0</v>
      </c>
      <c r="N86" s="104">
        <v>0</v>
      </c>
      <c r="O86" s="120">
        <f t="shared" si="18"/>
        <v>0</v>
      </c>
      <c r="P86" s="74"/>
    </row>
    <row r="87" spans="2:17" s="17" customFormat="1" ht="18" customHeight="1" x14ac:dyDescent="0.35">
      <c r="B87" s="165" t="s">
        <v>89</v>
      </c>
      <c r="C87" s="145">
        <f>SUM(C88:C89)</f>
        <v>0</v>
      </c>
      <c r="D87" s="146">
        <f t="shared" ref="D87:N87" si="19">SUM(D88)</f>
        <v>0</v>
      </c>
      <c r="E87" s="145">
        <f t="shared" si="19"/>
        <v>0</v>
      </c>
      <c r="F87" s="145">
        <f t="shared" si="19"/>
        <v>0</v>
      </c>
      <c r="G87" s="145">
        <f t="shared" si="19"/>
        <v>0</v>
      </c>
      <c r="H87" s="147">
        <f t="shared" si="19"/>
        <v>0</v>
      </c>
      <c r="I87" s="146">
        <f t="shared" si="19"/>
        <v>0</v>
      </c>
      <c r="J87" s="146">
        <f t="shared" si="19"/>
        <v>0</v>
      </c>
      <c r="K87" s="146">
        <f t="shared" si="19"/>
        <v>0</v>
      </c>
      <c r="L87" s="146">
        <f t="shared" si="19"/>
        <v>0</v>
      </c>
      <c r="M87" s="146">
        <f t="shared" si="19"/>
        <v>0</v>
      </c>
      <c r="N87" s="146">
        <f t="shared" si="19"/>
        <v>0</v>
      </c>
      <c r="O87" s="146">
        <f t="shared" si="18"/>
        <v>0</v>
      </c>
      <c r="P87" s="78"/>
    </row>
    <row r="88" spans="2:17" ht="18" customHeight="1" x14ac:dyDescent="0.35">
      <c r="B88" s="163" t="s">
        <v>90</v>
      </c>
      <c r="C88" s="141">
        <v>0</v>
      </c>
      <c r="D88" s="142">
        <v>0</v>
      </c>
      <c r="E88" s="141">
        <v>0</v>
      </c>
      <c r="F88" s="141">
        <v>0</v>
      </c>
      <c r="G88" s="141">
        <v>0</v>
      </c>
      <c r="H88" s="143">
        <v>0</v>
      </c>
      <c r="I88" s="142">
        <v>0</v>
      </c>
      <c r="J88" s="142">
        <v>0</v>
      </c>
      <c r="K88" s="142">
        <v>0</v>
      </c>
      <c r="L88" s="142">
        <v>0</v>
      </c>
      <c r="M88" s="142">
        <v>0</v>
      </c>
      <c r="N88" s="143">
        <v>0</v>
      </c>
      <c r="O88" s="120">
        <f t="shared" si="18"/>
        <v>0</v>
      </c>
      <c r="P88" s="74"/>
    </row>
    <row r="89" spans="2:17" ht="18" customHeight="1" x14ac:dyDescent="0.35">
      <c r="B89" s="163" t="s">
        <v>91</v>
      </c>
      <c r="C89" s="141">
        <v>0</v>
      </c>
      <c r="D89" s="142">
        <v>0</v>
      </c>
      <c r="E89" s="141">
        <v>0</v>
      </c>
      <c r="F89" s="141">
        <v>0</v>
      </c>
      <c r="G89" s="141">
        <v>0</v>
      </c>
      <c r="H89" s="143">
        <v>0</v>
      </c>
      <c r="I89" s="142">
        <v>0</v>
      </c>
      <c r="J89" s="142">
        <v>0</v>
      </c>
      <c r="K89" s="142">
        <v>0</v>
      </c>
      <c r="L89" s="142">
        <v>0</v>
      </c>
      <c r="M89" s="142">
        <v>0</v>
      </c>
      <c r="N89" s="104">
        <v>0</v>
      </c>
      <c r="O89" s="120">
        <f t="shared" si="18"/>
        <v>0</v>
      </c>
      <c r="P89" s="74"/>
    </row>
    <row r="90" spans="2:17" ht="18" customHeight="1" x14ac:dyDescent="0.35">
      <c r="B90" s="165" t="s">
        <v>92</v>
      </c>
      <c r="C90" s="145">
        <f t="shared" ref="C90:N90" si="20">SUM(C91)</f>
        <v>0</v>
      </c>
      <c r="D90" s="146">
        <f t="shared" si="20"/>
        <v>0</v>
      </c>
      <c r="E90" s="145">
        <f t="shared" si="20"/>
        <v>0</v>
      </c>
      <c r="F90" s="145">
        <f t="shared" si="20"/>
        <v>0</v>
      </c>
      <c r="G90" s="145">
        <f t="shared" si="20"/>
        <v>0</v>
      </c>
      <c r="H90" s="147">
        <f t="shared" si="20"/>
        <v>0</v>
      </c>
      <c r="I90" s="146">
        <f t="shared" si="20"/>
        <v>0</v>
      </c>
      <c r="J90" s="146">
        <f t="shared" si="20"/>
        <v>0</v>
      </c>
      <c r="K90" s="146">
        <f t="shared" si="20"/>
        <v>0</v>
      </c>
      <c r="L90" s="146">
        <f t="shared" si="20"/>
        <v>0</v>
      </c>
      <c r="M90" s="146">
        <f t="shared" si="20"/>
        <v>0</v>
      </c>
      <c r="N90" s="146">
        <f t="shared" si="20"/>
        <v>0</v>
      </c>
      <c r="O90" s="146">
        <f t="shared" si="18"/>
        <v>0</v>
      </c>
      <c r="P90" s="78"/>
    </row>
    <row r="91" spans="2:17" ht="18" customHeight="1" x14ac:dyDescent="0.35">
      <c r="B91" s="166" t="s">
        <v>93</v>
      </c>
      <c r="C91" s="148">
        <v>0</v>
      </c>
      <c r="D91" s="109">
        <v>0</v>
      </c>
      <c r="E91" s="148">
        <v>0</v>
      </c>
      <c r="F91" s="148">
        <v>0</v>
      </c>
      <c r="G91" s="148">
        <v>0</v>
      </c>
      <c r="H91" s="149">
        <v>0</v>
      </c>
      <c r="I91" s="149">
        <v>0</v>
      </c>
      <c r="J91" s="109">
        <v>0</v>
      </c>
      <c r="K91" s="149">
        <v>0</v>
      </c>
      <c r="L91" s="109">
        <v>0</v>
      </c>
      <c r="M91" s="109">
        <v>0</v>
      </c>
      <c r="N91" s="149">
        <v>0</v>
      </c>
      <c r="O91" s="150">
        <f t="shared" si="18"/>
        <v>0</v>
      </c>
      <c r="P91" s="74"/>
    </row>
    <row r="92" spans="2:17" ht="18" customHeight="1" x14ac:dyDescent="0.35">
      <c r="B92" s="161" t="s">
        <v>94</v>
      </c>
      <c r="C92" s="136">
        <f>SUM(C84:C91)</f>
        <v>0</v>
      </c>
      <c r="D92" s="137">
        <f t="shared" ref="D92:N92" si="21">SUM(D84:D91)</f>
        <v>0</v>
      </c>
      <c r="E92" s="136">
        <f t="shared" si="21"/>
        <v>0</v>
      </c>
      <c r="F92" s="136">
        <f t="shared" si="21"/>
        <v>0</v>
      </c>
      <c r="G92" s="136">
        <f t="shared" si="21"/>
        <v>0</v>
      </c>
      <c r="H92" s="136">
        <f t="shared" si="21"/>
        <v>0</v>
      </c>
      <c r="I92" s="136">
        <f t="shared" si="21"/>
        <v>0</v>
      </c>
      <c r="J92" s="136">
        <f t="shared" si="21"/>
        <v>0</v>
      </c>
      <c r="K92" s="136">
        <f t="shared" si="21"/>
        <v>0</v>
      </c>
      <c r="L92" s="136">
        <f t="shared" si="21"/>
        <v>0</v>
      </c>
      <c r="M92" s="136">
        <f t="shared" si="21"/>
        <v>0</v>
      </c>
      <c r="N92" s="136">
        <f t="shared" si="21"/>
        <v>0</v>
      </c>
      <c r="O92" s="136">
        <f>SUM(O84:O91)</f>
        <v>0</v>
      </c>
      <c r="P92" s="79"/>
    </row>
    <row r="93" spans="2:17" ht="9" customHeight="1" x14ac:dyDescent="0.35">
      <c r="B93" s="59"/>
      <c r="C93" s="151"/>
      <c r="D93" s="143"/>
      <c r="E93" s="151"/>
      <c r="F93" s="151"/>
      <c r="G93" s="151"/>
      <c r="H93" s="143"/>
      <c r="I93" s="143"/>
      <c r="J93" s="143"/>
      <c r="K93" s="143"/>
      <c r="L93" s="143"/>
      <c r="M93" s="143"/>
      <c r="N93" s="143"/>
      <c r="O93" s="142"/>
    </row>
    <row r="94" spans="2:17" ht="18" customHeight="1" x14ac:dyDescent="0.35">
      <c r="B94" s="62" t="s">
        <v>95</v>
      </c>
      <c r="C94" s="152">
        <f>C81+C92</f>
        <v>6650211.4900000002</v>
      </c>
      <c r="D94" s="152">
        <f>D81+D92</f>
        <v>6655308.8100000005</v>
      </c>
      <c r="E94" s="152">
        <f t="shared" ref="E94:N94" si="22">+E81</f>
        <v>6140597.2000000002</v>
      </c>
      <c r="F94" s="152">
        <f t="shared" si="22"/>
        <v>7066728.9900000002</v>
      </c>
      <c r="G94" s="152">
        <f t="shared" si="22"/>
        <v>17415886.039999999</v>
      </c>
      <c r="H94" s="152">
        <f t="shared" si="22"/>
        <v>0</v>
      </c>
      <c r="I94" s="152">
        <f t="shared" si="22"/>
        <v>0</v>
      </c>
      <c r="J94" s="152">
        <f t="shared" si="22"/>
        <v>0</v>
      </c>
      <c r="K94" s="152">
        <f t="shared" si="22"/>
        <v>0</v>
      </c>
      <c r="L94" s="152">
        <f t="shared" si="22"/>
        <v>0</v>
      </c>
      <c r="M94" s="152">
        <f t="shared" si="22"/>
        <v>0</v>
      </c>
      <c r="N94" s="152">
        <f t="shared" si="22"/>
        <v>0</v>
      </c>
      <c r="O94" s="152">
        <f>+O81+O92</f>
        <v>43928732.530000001</v>
      </c>
      <c r="P94" s="80"/>
      <c r="Q94" s="63"/>
    </row>
    <row r="95" spans="2:17" x14ac:dyDescent="0.35">
      <c r="B95" t="s">
        <v>96</v>
      </c>
      <c r="C95" s="104"/>
      <c r="Q95" s="25"/>
    </row>
    <row r="96" spans="2:17" x14ac:dyDescent="0.35">
      <c r="C96" s="104"/>
      <c r="D96" s="154"/>
      <c r="E96" s="155"/>
      <c r="F96" s="155"/>
      <c r="G96" s="155"/>
      <c r="H96" s="154"/>
      <c r="I96" s="154"/>
      <c r="J96" s="154"/>
      <c r="K96" s="154"/>
      <c r="L96" s="154"/>
      <c r="M96" s="154"/>
      <c r="N96" s="154"/>
      <c r="O96" s="154"/>
    </row>
    <row r="97" spans="2:16" x14ac:dyDescent="0.35">
      <c r="E97" s="156"/>
      <c r="F97" s="156"/>
      <c r="G97" s="156"/>
    </row>
    <row r="98" spans="2:16" x14ac:dyDescent="0.35">
      <c r="E98" s="156"/>
      <c r="F98" s="156"/>
      <c r="G98" s="156"/>
      <c r="O98" s="157"/>
    </row>
    <row r="99" spans="2:16" x14ac:dyDescent="0.35">
      <c r="E99" s="156"/>
      <c r="F99" s="156"/>
      <c r="G99" s="156"/>
      <c r="O99" s="157"/>
    </row>
    <row r="100" spans="2:16" x14ac:dyDescent="0.35">
      <c r="E100" s="156"/>
      <c r="F100" s="156"/>
      <c r="G100" s="156"/>
    </row>
    <row r="101" spans="2:16" ht="22.5" customHeight="1" x14ac:dyDescent="0.35">
      <c r="E101" s="156"/>
      <c r="F101" s="156"/>
      <c r="G101" s="156"/>
    </row>
    <row r="103" spans="2:16" x14ac:dyDescent="0.35">
      <c r="B103" s="83" t="s">
        <v>108</v>
      </c>
      <c r="D103" s="158"/>
      <c r="E103" s="159"/>
      <c r="F103" s="159" t="s">
        <v>107</v>
      </c>
      <c r="G103" s="159"/>
      <c r="H103" s="158"/>
      <c r="I103" s="158"/>
      <c r="J103" s="158"/>
      <c r="K103" s="158"/>
      <c r="L103" s="158"/>
      <c r="M103" s="158"/>
      <c r="N103" s="158"/>
    </row>
    <row r="104" spans="2:16" x14ac:dyDescent="0.35">
      <c r="B104" s="82" t="s">
        <v>109</v>
      </c>
      <c r="F104" s="153" t="s">
        <v>97</v>
      </c>
      <c r="O104" s="158"/>
      <c r="P104" s="78"/>
    </row>
    <row r="109" spans="2:16" x14ac:dyDescent="0.35">
      <c r="E109" s="156"/>
      <c r="F109" s="104"/>
      <c r="G109" s="104"/>
    </row>
    <row r="110" spans="2:16" x14ac:dyDescent="0.35">
      <c r="E110" s="155"/>
      <c r="F110" s="155"/>
      <c r="G110" s="155"/>
    </row>
    <row r="111" spans="2:16" x14ac:dyDescent="0.35">
      <c r="B111" t="s">
        <v>110</v>
      </c>
    </row>
    <row r="112" spans="2:16" ht="14.4" x14ac:dyDescent="0.3">
      <c r="B112" s="182" t="s">
        <v>111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</row>
    <row r="113" spans="2:15" ht="14.4" x14ac:dyDescent="0.3">
      <c r="B113" s="183" t="s">
        <v>98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</row>
    <row r="114" spans="2:15" x14ac:dyDescent="0.35">
      <c r="D114" s="154"/>
      <c r="E114" s="155"/>
      <c r="F114" s="155"/>
      <c r="G114" s="155"/>
    </row>
    <row r="115" spans="2:15" x14ac:dyDescent="0.35">
      <c r="E115" s="160"/>
      <c r="F115" s="160"/>
      <c r="G115" s="160"/>
      <c r="H115" s="160"/>
    </row>
    <row r="118" spans="2:15" x14ac:dyDescent="0.35">
      <c r="G118" s="160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.17" right="0.15748031496062992" top="0.39370078740157483" bottom="3.937007874015748E-2" header="0.11811023622047245" footer="3.937007874015748E-2"/>
  <pageSetup scale="48" orientation="portrait" r:id="rId1"/>
  <rowBreaks count="1" manualBreakCount="1">
    <brk id="8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8FCD-7EE5-4BE2-8A0C-51DB5E0FE9BD}">
  <sheetPr>
    <tabColor rgb="FFFF0000"/>
  </sheetPr>
  <dimension ref="B1:R118"/>
  <sheetViews>
    <sheetView showGridLines="0" tabSelected="1" zoomScale="60" zoomScaleNormal="60" workbookViewId="0">
      <selection activeCell="B11" sqref="B11"/>
    </sheetView>
  </sheetViews>
  <sheetFormatPr baseColWidth="10" defaultColWidth="9.109375" defaultRowHeight="18" x14ac:dyDescent="0.35"/>
  <cols>
    <col min="1" max="1" width="0.6640625" customWidth="1"/>
    <col min="2" max="2" width="92.109375" customWidth="1"/>
    <col min="3" max="3" width="19.6640625" style="153" bestFit="1" customWidth="1"/>
    <col min="4" max="4" width="19.6640625" style="104" bestFit="1" customWidth="1"/>
    <col min="5" max="6" width="19.6640625" style="153" bestFit="1" customWidth="1"/>
    <col min="7" max="7" width="21.109375" style="153" bestFit="1" customWidth="1"/>
    <col min="8" max="11" width="19.6640625" style="104" bestFit="1" customWidth="1"/>
    <col min="12" max="12" width="24" style="104" customWidth="1"/>
    <col min="13" max="13" width="21.6640625" style="104" customWidth="1"/>
    <col min="14" max="14" width="18.88671875" style="104" hidden="1" customWidth="1"/>
    <col min="15" max="15" width="21.109375" style="104" bestFit="1" customWidth="1"/>
    <col min="16" max="16" width="15" style="71" customWidth="1"/>
    <col min="17" max="17" width="14.5546875" bestFit="1" customWidth="1"/>
  </cols>
  <sheetData>
    <row r="1" spans="2:17" ht="32.25" customHeight="1" x14ac:dyDescent="0.4"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68"/>
    </row>
    <row r="2" spans="2:17" ht="20.399999999999999" x14ac:dyDescent="0.35">
      <c r="B2" s="191" t="s">
        <v>105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69"/>
    </row>
    <row r="3" spans="2:17" ht="20.399999999999999" x14ac:dyDescent="0.35">
      <c r="B3" s="192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70"/>
    </row>
    <row r="4" spans="2:17" ht="20.399999999999999" x14ac:dyDescent="0.35">
      <c r="B4" s="192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70"/>
    </row>
    <row r="5" spans="2:17" x14ac:dyDescent="0.35">
      <c r="B5" s="193"/>
      <c r="C5" s="193"/>
      <c r="D5" s="102"/>
      <c r="E5" s="103"/>
      <c r="F5" s="103"/>
      <c r="G5" s="103"/>
      <c r="H5" s="102"/>
      <c r="I5" s="102"/>
      <c r="J5" s="102"/>
      <c r="K5" s="102"/>
      <c r="L5" s="102"/>
      <c r="M5" s="102"/>
      <c r="N5" s="102"/>
    </row>
    <row r="6" spans="2:17" ht="5.25" customHeight="1" x14ac:dyDescent="0.35">
      <c r="B6" s="4"/>
      <c r="C6" s="105"/>
      <c r="D6" s="106"/>
      <c r="E6" s="105"/>
      <c r="F6" s="105"/>
      <c r="G6" s="105"/>
      <c r="H6" s="106"/>
      <c r="I6" s="106"/>
      <c r="J6" s="106"/>
      <c r="K6" s="106"/>
      <c r="L6" s="106"/>
      <c r="M6" s="106"/>
      <c r="N6" s="106"/>
    </row>
    <row r="7" spans="2:17" x14ac:dyDescent="0.35">
      <c r="B7" s="171" t="s">
        <v>3</v>
      </c>
      <c r="C7" s="171" t="s">
        <v>4</v>
      </c>
      <c r="D7" s="172" t="s">
        <v>5</v>
      </c>
      <c r="E7" s="171" t="s">
        <v>6</v>
      </c>
      <c r="F7" s="171" t="s">
        <v>7</v>
      </c>
      <c r="G7" s="171" t="s">
        <v>8</v>
      </c>
      <c r="H7" s="172" t="s">
        <v>9</v>
      </c>
      <c r="I7" s="172" t="s">
        <v>99</v>
      </c>
      <c r="J7" s="172" t="s">
        <v>100</v>
      </c>
      <c r="K7" s="172" t="s">
        <v>101</v>
      </c>
      <c r="L7" s="172" t="s">
        <v>102</v>
      </c>
      <c r="M7" s="172" t="s">
        <v>103</v>
      </c>
      <c r="N7" s="172" t="s">
        <v>104</v>
      </c>
      <c r="O7" s="172" t="s">
        <v>10</v>
      </c>
    </row>
    <row r="8" spans="2:17" x14ac:dyDescent="0.35">
      <c r="B8" s="167" t="s">
        <v>11</v>
      </c>
      <c r="C8" s="107"/>
      <c r="D8" s="108"/>
      <c r="E8" s="107"/>
      <c r="F8" s="107"/>
      <c r="G8" s="107"/>
      <c r="H8" s="108"/>
      <c r="I8" s="108"/>
      <c r="J8" s="108"/>
      <c r="K8" s="108"/>
      <c r="L8" s="108"/>
      <c r="M8" s="108"/>
      <c r="N8" s="108"/>
      <c r="O8" s="109"/>
    </row>
    <row r="9" spans="2:17" s="17" customFormat="1" ht="18" customHeight="1" x14ac:dyDescent="0.35">
      <c r="B9" s="162" t="s">
        <v>12</v>
      </c>
      <c r="C9" s="110">
        <f t="shared" ref="C9:N9" si="0">SUM(C10:C14)</f>
        <v>3877724.81</v>
      </c>
      <c r="D9" s="111">
        <f t="shared" si="0"/>
        <v>3945573.96</v>
      </c>
      <c r="E9" s="110">
        <f t="shared" si="0"/>
        <v>4090261.98</v>
      </c>
      <c r="F9" s="110">
        <f t="shared" si="0"/>
        <v>4511747.5</v>
      </c>
      <c r="G9" s="112">
        <f t="shared" si="0"/>
        <v>7243095.7800000003</v>
      </c>
      <c r="H9" s="113">
        <f t="shared" si="0"/>
        <v>4724565.91</v>
      </c>
      <c r="I9" s="111">
        <f t="shared" si="0"/>
        <v>4597813.3100000005</v>
      </c>
      <c r="J9" s="111">
        <f t="shared" si="0"/>
        <v>5066989.93</v>
      </c>
      <c r="K9" s="111">
        <f t="shared" si="0"/>
        <v>4682571.67</v>
      </c>
      <c r="L9" s="111">
        <f t="shared" si="0"/>
        <v>8009700.6099999994</v>
      </c>
      <c r="M9" s="111">
        <f t="shared" si="0"/>
        <v>9070399.5699999984</v>
      </c>
      <c r="N9" s="111">
        <f t="shared" si="0"/>
        <v>0</v>
      </c>
      <c r="O9" s="114">
        <f>SUM(C9:N9)</f>
        <v>59820445.030000001</v>
      </c>
      <c r="P9" s="72"/>
      <c r="Q9" s="16"/>
    </row>
    <row r="10" spans="2:17" ht="18" customHeight="1" x14ac:dyDescent="0.35">
      <c r="B10" s="164" t="s">
        <v>13</v>
      </c>
      <c r="C10" s="104">
        <f>2314200+855000</f>
        <v>3169200</v>
      </c>
      <c r="D10" s="115">
        <f>2314200+865000</f>
        <v>3179200</v>
      </c>
      <c r="E10" s="116">
        <f>2439200+865000</f>
        <v>3304200</v>
      </c>
      <c r="F10" s="116">
        <v>3260200</v>
      </c>
      <c r="G10" s="116">
        <f>2526269.68+810000</f>
        <v>3336269.68</v>
      </c>
      <c r="H10" s="117">
        <v>3691800</v>
      </c>
      <c r="I10" s="115">
        <v>3698000</v>
      </c>
      <c r="J10" s="115">
        <f>3011817.25+1114000</f>
        <v>4125817.25</v>
      </c>
      <c r="K10" s="115">
        <f>2654994+1064000</f>
        <v>3718994</v>
      </c>
      <c r="L10" s="115">
        <f>2861754.27+1064000</f>
        <v>3925754.27</v>
      </c>
      <c r="M10" s="115">
        <f>6498135.08+1064000</f>
        <v>7562135.0800000001</v>
      </c>
      <c r="N10" s="115"/>
      <c r="O10" s="118">
        <f>SUM(C10:N10)</f>
        <v>42971570.280000001</v>
      </c>
      <c r="P10" s="3"/>
      <c r="Q10" s="3"/>
    </row>
    <row r="11" spans="2:17" ht="18" customHeight="1" x14ac:dyDescent="0.35">
      <c r="B11" s="164" t="s">
        <v>14</v>
      </c>
      <c r="C11" s="104">
        <v>233000</v>
      </c>
      <c r="D11" s="115">
        <v>253000</v>
      </c>
      <c r="E11" s="116">
        <v>253000</v>
      </c>
      <c r="F11" s="116">
        <v>725000</v>
      </c>
      <c r="G11" s="116">
        <v>3376200</v>
      </c>
      <c r="H11" s="117">
        <v>445333.33</v>
      </c>
      <c r="I11" s="115">
        <v>307000</v>
      </c>
      <c r="J11" s="115">
        <v>337000</v>
      </c>
      <c r="K11" s="115">
        <v>337000</v>
      </c>
      <c r="L11" s="115">
        <f>337000+3207275.01</f>
        <v>3544275.01</v>
      </c>
      <c r="M11" s="115">
        <f>337000+549333.34</f>
        <v>886333.34</v>
      </c>
      <c r="N11" s="115"/>
      <c r="O11" s="118">
        <f t="shared" ref="O11:O21" si="1">SUM(C11:N11)</f>
        <v>10697141.68</v>
      </c>
      <c r="P11" s="73"/>
      <c r="Q11" s="3"/>
    </row>
    <row r="12" spans="2:17" ht="18" customHeight="1" x14ac:dyDescent="0.35">
      <c r="B12" s="164" t="s">
        <v>15</v>
      </c>
      <c r="C12" s="119">
        <v>0</v>
      </c>
      <c r="D12" s="115">
        <v>35368.19</v>
      </c>
      <c r="E12" s="116">
        <v>36467.199999999997</v>
      </c>
      <c r="F12" s="116">
        <v>36680.32</v>
      </c>
      <c r="G12" s="116">
        <v>36434.82</v>
      </c>
      <c r="H12" s="117">
        <v>32922.199999999997</v>
      </c>
      <c r="I12" s="115">
        <v>36750</v>
      </c>
      <c r="J12" s="115">
        <v>36750</v>
      </c>
      <c r="K12" s="115">
        <v>73500</v>
      </c>
      <c r="L12" s="115">
        <v>0</v>
      </c>
      <c r="M12" s="115">
        <v>61991.199999999997</v>
      </c>
      <c r="N12" s="115"/>
      <c r="O12" s="118">
        <f t="shared" si="1"/>
        <v>386863.93</v>
      </c>
      <c r="P12" s="73"/>
      <c r="Q12" s="3"/>
    </row>
    <row r="13" spans="2:17" ht="18" customHeight="1" x14ac:dyDescent="0.35">
      <c r="B13" s="164" t="s">
        <v>16</v>
      </c>
      <c r="C13" s="119">
        <v>0</v>
      </c>
      <c r="D13" s="120">
        <v>0</v>
      </c>
      <c r="E13" s="119">
        <v>0</v>
      </c>
      <c r="F13" s="119">
        <v>0</v>
      </c>
      <c r="G13" s="119">
        <v>0</v>
      </c>
      <c r="H13" s="121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/>
      <c r="O13" s="118">
        <f t="shared" si="1"/>
        <v>0</v>
      </c>
      <c r="P13" s="176"/>
      <c r="Q13" s="3"/>
    </row>
    <row r="14" spans="2:17" ht="18" customHeight="1" x14ac:dyDescent="0.35">
      <c r="B14" s="164" t="s">
        <v>17</v>
      </c>
      <c r="C14" s="104">
        <f>346402.97+129121.84</f>
        <v>475524.80999999994</v>
      </c>
      <c r="D14" s="115">
        <f>347183.21+130822.56</f>
        <v>478005.77</v>
      </c>
      <c r="E14" s="116">
        <f>365772.22+130822.56</f>
        <v>496594.77999999997</v>
      </c>
      <c r="F14" s="116">
        <v>489867.18</v>
      </c>
      <c r="G14" s="116">
        <f>371778.22+122413.06</f>
        <v>494191.27999999997</v>
      </c>
      <c r="H14" s="121">
        <v>554510.38</v>
      </c>
      <c r="I14" s="120">
        <v>556063.31000000006</v>
      </c>
      <c r="J14" s="120">
        <f>398968.02+168454.66</f>
        <v>567422.68000000005</v>
      </c>
      <c r="K14" s="120">
        <f>392268.01+160809.66</f>
        <v>553077.67000000004</v>
      </c>
      <c r="L14" s="120">
        <f>378861.67+160809.66</f>
        <v>539671.32999999996</v>
      </c>
      <c r="M14" s="120">
        <f>399130.29+160809.66</f>
        <v>559939.94999999995</v>
      </c>
      <c r="N14" s="120"/>
      <c r="O14" s="118">
        <f t="shared" si="1"/>
        <v>5764869.1400000006</v>
      </c>
      <c r="P14" s="3"/>
      <c r="Q14" s="3"/>
    </row>
    <row r="15" spans="2:17" s="17" customFormat="1" ht="18" customHeight="1" x14ac:dyDescent="0.35">
      <c r="B15" s="165" t="s">
        <v>18</v>
      </c>
      <c r="C15" s="122">
        <f t="shared" ref="C15:H15" si="2">SUM(C16:C24)</f>
        <v>1522486.68</v>
      </c>
      <c r="D15" s="123">
        <f t="shared" si="2"/>
        <v>2175765.9500000002</v>
      </c>
      <c r="E15" s="122">
        <f t="shared" si="2"/>
        <v>1687942.7100000002</v>
      </c>
      <c r="F15" s="122">
        <f t="shared" si="2"/>
        <v>1463932.29</v>
      </c>
      <c r="G15" s="129">
        <f t="shared" si="2"/>
        <v>10066724.99</v>
      </c>
      <c r="H15" s="125">
        <f t="shared" si="2"/>
        <v>1879157.22</v>
      </c>
      <c r="I15" s="123">
        <f t="shared" ref="I15:N15" si="3">SUM(I16:I24)</f>
        <v>1920115.3099999998</v>
      </c>
      <c r="J15" s="123">
        <f t="shared" si="3"/>
        <v>2055066.78</v>
      </c>
      <c r="K15" s="123">
        <f t="shared" si="3"/>
        <v>924005.57000000007</v>
      </c>
      <c r="L15" s="123">
        <f t="shared" si="3"/>
        <v>3518639.28</v>
      </c>
      <c r="M15" s="123">
        <f t="shared" si="3"/>
        <v>-5718439.9100000001</v>
      </c>
      <c r="N15" s="123">
        <f t="shared" si="3"/>
        <v>0</v>
      </c>
      <c r="O15" s="126">
        <f t="shared" si="1"/>
        <v>21495396.870000001</v>
      </c>
      <c r="P15" s="72"/>
      <c r="Q15" s="50"/>
    </row>
    <row r="16" spans="2:17" ht="18" customHeight="1" x14ac:dyDescent="0.35">
      <c r="B16" s="164" t="s">
        <v>19</v>
      </c>
      <c r="C16" s="104">
        <v>252669.48</v>
      </c>
      <c r="D16" s="115">
        <v>260248.9</v>
      </c>
      <c r="E16" s="116">
        <v>95494.44</v>
      </c>
      <c r="F16" s="116">
        <v>258116.6</v>
      </c>
      <c r="G16" s="116">
        <v>544172.35</v>
      </c>
      <c r="H16" s="117">
        <v>263263.14</v>
      </c>
      <c r="I16" s="115">
        <v>267536.62</v>
      </c>
      <c r="J16" s="115">
        <v>264465.07</v>
      </c>
      <c r="K16" s="115">
        <v>268112.73</v>
      </c>
      <c r="L16" s="115">
        <v>283277.46000000002</v>
      </c>
      <c r="M16" s="115">
        <v>261226.31</v>
      </c>
      <c r="N16" s="115"/>
      <c r="O16" s="118">
        <f t="shared" si="1"/>
        <v>3018583.1</v>
      </c>
      <c r="P16" s="73"/>
      <c r="Q16" s="3"/>
    </row>
    <row r="17" spans="2:17" ht="18" customHeight="1" x14ac:dyDescent="0.35">
      <c r="B17" s="164" t="s">
        <v>20</v>
      </c>
      <c r="C17" s="119">
        <v>0</v>
      </c>
      <c r="D17" s="120">
        <v>0</v>
      </c>
      <c r="E17" s="120">
        <v>0</v>
      </c>
      <c r="F17" s="127">
        <v>23900</v>
      </c>
      <c r="G17" s="127">
        <v>5217.4399999999996</v>
      </c>
      <c r="H17" s="128">
        <v>7450</v>
      </c>
      <c r="I17" s="115">
        <v>4500</v>
      </c>
      <c r="J17" s="115">
        <v>16771.48</v>
      </c>
      <c r="K17" s="115">
        <v>4500</v>
      </c>
      <c r="L17" s="115">
        <v>9601.74</v>
      </c>
      <c r="M17" s="115">
        <v>22200</v>
      </c>
      <c r="N17" s="115"/>
      <c r="O17" s="118">
        <f t="shared" si="1"/>
        <v>94140.66</v>
      </c>
      <c r="P17" s="73"/>
      <c r="Q17" s="3"/>
    </row>
    <row r="18" spans="2:17" ht="18" customHeight="1" x14ac:dyDescent="0.35">
      <c r="B18" s="164" t="s">
        <v>21</v>
      </c>
      <c r="C18" s="104">
        <v>36695</v>
      </c>
      <c r="D18" s="120">
        <v>11900</v>
      </c>
      <c r="E18" s="116">
        <v>37450</v>
      </c>
      <c r="F18" s="127">
        <v>56824.1</v>
      </c>
      <c r="G18" s="116">
        <v>31150</v>
      </c>
      <c r="H18" s="128">
        <v>48400</v>
      </c>
      <c r="I18" s="115">
        <v>32800</v>
      </c>
      <c r="J18" s="115">
        <v>333333.3</v>
      </c>
      <c r="K18" s="115">
        <v>26500</v>
      </c>
      <c r="L18" s="115">
        <v>1145469.8799999999</v>
      </c>
      <c r="M18" s="115">
        <v>112600</v>
      </c>
      <c r="N18" s="115"/>
      <c r="O18" s="118">
        <f t="shared" si="1"/>
        <v>1873122.2799999998</v>
      </c>
      <c r="P18" s="73"/>
    </row>
    <row r="19" spans="2:17" ht="18" customHeight="1" x14ac:dyDescent="0.35">
      <c r="B19" s="164" t="s">
        <v>22</v>
      </c>
      <c r="C19" s="119">
        <v>0</v>
      </c>
      <c r="D19" s="120">
        <v>0</v>
      </c>
      <c r="E19" s="120">
        <v>0</v>
      </c>
      <c r="F19" s="119">
        <v>0</v>
      </c>
      <c r="G19" s="127">
        <v>7819.93</v>
      </c>
      <c r="H19" s="128">
        <v>0</v>
      </c>
      <c r="I19" s="115">
        <v>0</v>
      </c>
      <c r="J19" s="115">
        <v>299405.87</v>
      </c>
      <c r="K19" s="115">
        <v>0</v>
      </c>
      <c r="L19" s="115">
        <v>261570.02</v>
      </c>
      <c r="M19" s="115">
        <v>0</v>
      </c>
      <c r="N19" s="115"/>
      <c r="O19" s="118">
        <f t="shared" si="1"/>
        <v>568795.81999999995</v>
      </c>
      <c r="P19" s="73"/>
    </row>
    <row r="20" spans="2:17" ht="18" customHeight="1" x14ac:dyDescent="0.35">
      <c r="B20" s="164" t="s">
        <v>23</v>
      </c>
      <c r="C20" s="104">
        <v>814890.96</v>
      </c>
      <c r="D20" s="118">
        <v>921561.8</v>
      </c>
      <c r="E20" s="127">
        <v>955308.65</v>
      </c>
      <c r="F20" s="127">
        <v>24308</v>
      </c>
      <c r="G20" s="127">
        <f>140417.68+1527975.21+6764046.86</f>
        <v>8432439.75</v>
      </c>
      <c r="H20" s="128">
        <v>111526.86</v>
      </c>
      <c r="I20" s="115">
        <v>226948</v>
      </c>
      <c r="J20" s="115">
        <v>24308</v>
      </c>
      <c r="K20" s="115">
        <v>24308</v>
      </c>
      <c r="L20" s="115">
        <f>24308+61904.7</f>
        <v>86212.7</v>
      </c>
      <c r="M20" s="115">
        <f>268138.58-1527975.21-6764046.86</f>
        <v>-8023883.4900000002</v>
      </c>
      <c r="N20" s="115"/>
      <c r="O20" s="118">
        <f t="shared" si="1"/>
        <v>3597929.2299999986</v>
      </c>
      <c r="Q20" s="73"/>
    </row>
    <row r="21" spans="2:17" ht="18" customHeight="1" x14ac:dyDescent="0.35">
      <c r="B21" s="164" t="s">
        <v>24</v>
      </c>
      <c r="C21" s="104">
        <v>122437.24</v>
      </c>
      <c r="D21" s="115">
        <v>122437.24</v>
      </c>
      <c r="E21" s="116">
        <v>135259.82</v>
      </c>
      <c r="F21" s="116">
        <v>110397.79</v>
      </c>
      <c r="G21" s="116">
        <v>126537.33</v>
      </c>
      <c r="H21" s="117">
        <v>551950.69999999995</v>
      </c>
      <c r="I21" s="115">
        <v>116580.21</v>
      </c>
      <c r="J21" s="115">
        <v>157505.34</v>
      </c>
      <c r="K21" s="115">
        <v>149379.72</v>
      </c>
      <c r="L21" s="115">
        <v>162093.85</v>
      </c>
      <c r="M21" s="115">
        <v>442223.83</v>
      </c>
      <c r="N21" s="115"/>
      <c r="O21" s="118">
        <f t="shared" si="1"/>
        <v>2196803.0700000003</v>
      </c>
      <c r="P21" s="73"/>
    </row>
    <row r="22" spans="2:17" ht="34.799999999999997" x14ac:dyDescent="0.35">
      <c r="B22" s="164" t="s">
        <v>25</v>
      </c>
      <c r="C22" s="119">
        <v>0</v>
      </c>
      <c r="D22" s="118">
        <v>192198.46</v>
      </c>
      <c r="E22" s="127">
        <v>5000</v>
      </c>
      <c r="F22" s="119">
        <v>0</v>
      </c>
      <c r="G22" s="127">
        <v>9808.5</v>
      </c>
      <c r="H22" s="128">
        <v>275204.32</v>
      </c>
      <c r="I22" s="115">
        <v>32059.7</v>
      </c>
      <c r="J22" s="115">
        <v>32232</v>
      </c>
      <c r="K22" s="115">
        <v>95812.42</v>
      </c>
      <c r="L22" s="115">
        <v>3650</v>
      </c>
      <c r="M22" s="115">
        <v>44894.73</v>
      </c>
      <c r="N22" s="115"/>
      <c r="O22" s="118">
        <f>SUM(C22:N22)</f>
        <v>690860.13</v>
      </c>
      <c r="P22" s="73"/>
    </row>
    <row r="23" spans="2:17" ht="18" customHeight="1" x14ac:dyDescent="0.35">
      <c r="B23" s="164" t="s">
        <v>26</v>
      </c>
      <c r="C23" s="127">
        <v>50000</v>
      </c>
      <c r="D23" s="118">
        <v>250298.4</v>
      </c>
      <c r="E23" s="127">
        <v>459429.8</v>
      </c>
      <c r="F23" s="127">
        <v>684948.7</v>
      </c>
      <c r="G23" s="127">
        <f>207647.81+234613.6</f>
        <v>442261.41000000003</v>
      </c>
      <c r="H23" s="128">
        <f>62744+303207.2</f>
        <v>365951.2</v>
      </c>
      <c r="I23" s="115">
        <v>640911.58000000007</v>
      </c>
      <c r="J23" s="115">
        <f>487002.25+127440</f>
        <v>614442.25</v>
      </c>
      <c r="K23" s="115">
        <v>222625</v>
      </c>
      <c r="L23" s="115">
        <f>108678.02+750000+675488.11</f>
        <v>1534166.13</v>
      </c>
      <c r="M23" s="115">
        <f>88232+771826.41+478312.8</f>
        <v>1338371.21</v>
      </c>
      <c r="N23" s="115"/>
      <c r="O23" s="118">
        <f t="shared" ref="O23" si="4">SUM(C23:N23)</f>
        <v>6603405.6800000006</v>
      </c>
      <c r="P23" s="73"/>
      <c r="Q23" s="63"/>
    </row>
    <row r="24" spans="2:17" ht="18" customHeight="1" x14ac:dyDescent="0.35">
      <c r="B24" s="164" t="s">
        <v>27</v>
      </c>
      <c r="C24" s="104">
        <v>245794</v>
      </c>
      <c r="D24" s="118">
        <v>417121.15</v>
      </c>
      <c r="E24" s="120">
        <v>0</v>
      </c>
      <c r="F24" s="127">
        <v>305437.09999999998</v>
      </c>
      <c r="G24" s="127">
        <v>467318.28</v>
      </c>
      <c r="H24" s="128">
        <v>255411</v>
      </c>
      <c r="I24" s="115">
        <v>598779.19999999995</v>
      </c>
      <c r="J24" s="115">
        <v>312603.46999999997</v>
      </c>
      <c r="K24" s="115">
        <v>132767.70000000001</v>
      </c>
      <c r="L24" s="115">
        <v>32597.5</v>
      </c>
      <c r="M24" s="115">
        <v>83927.5</v>
      </c>
      <c r="N24" s="115"/>
      <c r="O24" s="118">
        <f>SUM(C24:N24)</f>
        <v>2851756.9000000004</v>
      </c>
      <c r="P24" s="73"/>
    </row>
    <row r="25" spans="2:17" s="17" customFormat="1" ht="18" customHeight="1" x14ac:dyDescent="0.35">
      <c r="B25" s="165" t="s">
        <v>28</v>
      </c>
      <c r="C25" s="129">
        <f t="shared" ref="C25:N25" si="5">SUM(C26:C34)</f>
        <v>1250000</v>
      </c>
      <c r="D25" s="126">
        <f t="shared" si="5"/>
        <v>327641.27</v>
      </c>
      <c r="E25" s="129">
        <f t="shared" si="5"/>
        <v>3115</v>
      </c>
      <c r="F25" s="129">
        <f t="shared" si="5"/>
        <v>1087569.2</v>
      </c>
      <c r="G25" s="129">
        <f t="shared" si="5"/>
        <v>106065.27</v>
      </c>
      <c r="H25" s="130">
        <f t="shared" si="5"/>
        <v>108454.98000000001</v>
      </c>
      <c r="I25" s="123">
        <f t="shared" si="5"/>
        <v>1201782.3900000001</v>
      </c>
      <c r="J25" s="123">
        <f t="shared" si="5"/>
        <v>47547.740000000005</v>
      </c>
      <c r="K25" s="123">
        <f t="shared" si="5"/>
        <v>107604.2</v>
      </c>
      <c r="L25" s="123">
        <f t="shared" si="5"/>
        <v>1185557.04</v>
      </c>
      <c r="M25" s="123">
        <f t="shared" si="5"/>
        <v>98882.52</v>
      </c>
      <c r="N25" s="123">
        <f t="shared" si="5"/>
        <v>0</v>
      </c>
      <c r="O25" s="129">
        <f>SUM(C25:N25)</f>
        <v>5524219.6099999994</v>
      </c>
      <c r="P25" s="72"/>
    </row>
    <row r="26" spans="2:17" ht="18" customHeight="1" x14ac:dyDescent="0.35">
      <c r="B26" s="164" t="s">
        <v>29</v>
      </c>
      <c r="C26" s="119">
        <v>0</v>
      </c>
      <c r="D26" s="118">
        <v>96773.81</v>
      </c>
      <c r="E26" s="127">
        <v>3115</v>
      </c>
      <c r="F26" s="127">
        <v>25297.200000000001</v>
      </c>
      <c r="G26" s="127">
        <v>49447.24</v>
      </c>
      <c r="H26" s="128">
        <v>0</v>
      </c>
      <c r="I26" s="115">
        <v>0</v>
      </c>
      <c r="J26" s="115">
        <v>33305.54</v>
      </c>
      <c r="K26" s="115">
        <v>0</v>
      </c>
      <c r="L26" s="115">
        <v>61076.81</v>
      </c>
      <c r="M26" s="115">
        <v>5877</v>
      </c>
      <c r="N26" s="115"/>
      <c r="O26" s="118">
        <f>SUM(C26:N26)</f>
        <v>274892.59999999998</v>
      </c>
      <c r="P26" s="73"/>
    </row>
    <row r="27" spans="2:17" ht="18" customHeight="1" x14ac:dyDescent="0.35">
      <c r="B27" s="164" t="s">
        <v>30</v>
      </c>
      <c r="C27" s="119">
        <v>0</v>
      </c>
      <c r="D27" s="120">
        <v>19116</v>
      </c>
      <c r="E27" s="119">
        <v>0</v>
      </c>
      <c r="F27" s="119">
        <v>0</v>
      </c>
      <c r="G27" s="119">
        <v>0</v>
      </c>
      <c r="H27" s="121">
        <v>69030</v>
      </c>
      <c r="I27" s="120">
        <v>0</v>
      </c>
      <c r="J27" s="120">
        <v>0</v>
      </c>
      <c r="K27" s="120">
        <v>72723.399999999994</v>
      </c>
      <c r="L27" s="120">
        <v>0</v>
      </c>
      <c r="M27" s="120">
        <v>0</v>
      </c>
      <c r="N27" s="120"/>
      <c r="O27" s="118">
        <f t="shared" ref="O27:O33" si="6">SUM(C27:N27)</f>
        <v>160869.4</v>
      </c>
      <c r="P27" s="73"/>
    </row>
    <row r="28" spans="2:17" ht="18" customHeight="1" x14ac:dyDescent="0.35">
      <c r="B28" s="164" t="s">
        <v>31</v>
      </c>
      <c r="C28" s="119">
        <v>0</v>
      </c>
      <c r="D28" s="118">
        <v>42747.040000000001</v>
      </c>
      <c r="E28" s="120">
        <v>0</v>
      </c>
      <c r="F28" s="119">
        <v>0</v>
      </c>
      <c r="G28" s="127">
        <v>30468.95</v>
      </c>
      <c r="H28" s="128">
        <v>0</v>
      </c>
      <c r="I28" s="118">
        <v>29686.77</v>
      </c>
      <c r="J28" s="118">
        <v>0</v>
      </c>
      <c r="K28" s="118">
        <v>0</v>
      </c>
      <c r="L28" s="118">
        <v>28958.49</v>
      </c>
      <c r="M28" s="118">
        <v>10139.69</v>
      </c>
      <c r="N28" s="118"/>
      <c r="O28" s="118">
        <f t="shared" si="6"/>
        <v>142000.94</v>
      </c>
      <c r="P28" s="73"/>
    </row>
    <row r="29" spans="2:17" ht="18" customHeight="1" x14ac:dyDescent="0.35">
      <c r="B29" s="164" t="s">
        <v>32</v>
      </c>
      <c r="C29" s="119">
        <v>0</v>
      </c>
      <c r="D29" s="120">
        <v>0</v>
      </c>
      <c r="E29" s="120">
        <v>0</v>
      </c>
      <c r="F29" s="119">
        <v>0</v>
      </c>
      <c r="G29" s="119">
        <v>0</v>
      </c>
      <c r="H29" s="121">
        <v>0</v>
      </c>
      <c r="I29" s="120">
        <v>0</v>
      </c>
      <c r="J29" s="120">
        <v>0</v>
      </c>
      <c r="K29" s="120">
        <v>13131.3</v>
      </c>
      <c r="L29" s="120">
        <v>0</v>
      </c>
      <c r="M29" s="120">
        <v>0</v>
      </c>
      <c r="N29" s="120"/>
      <c r="O29" s="118">
        <f t="shared" si="6"/>
        <v>13131.3</v>
      </c>
      <c r="P29" s="73"/>
    </row>
    <row r="30" spans="2:17" ht="18" customHeight="1" x14ac:dyDescent="0.35">
      <c r="B30" s="164" t="s">
        <v>33</v>
      </c>
      <c r="C30" s="119">
        <v>0</v>
      </c>
      <c r="D30" s="120">
        <v>0</v>
      </c>
      <c r="E30" s="120">
        <v>0</v>
      </c>
      <c r="F30" s="119">
        <v>0</v>
      </c>
      <c r="G30" s="119">
        <v>0</v>
      </c>
      <c r="H30" s="121">
        <v>0</v>
      </c>
      <c r="I30" s="120">
        <v>0</v>
      </c>
      <c r="J30" s="120">
        <v>1416</v>
      </c>
      <c r="K30" s="120">
        <v>0</v>
      </c>
      <c r="L30" s="120">
        <v>0</v>
      </c>
      <c r="M30" s="120">
        <v>0</v>
      </c>
      <c r="N30" s="120"/>
      <c r="O30" s="118">
        <f t="shared" si="6"/>
        <v>1416</v>
      </c>
      <c r="P30" s="73"/>
    </row>
    <row r="31" spans="2:17" ht="18" customHeight="1" x14ac:dyDescent="0.35">
      <c r="B31" s="164" t="s">
        <v>34</v>
      </c>
      <c r="C31" s="119">
        <v>0</v>
      </c>
      <c r="D31" s="120">
        <v>0</v>
      </c>
      <c r="E31" s="120">
        <v>0</v>
      </c>
      <c r="F31" s="119">
        <v>0</v>
      </c>
      <c r="G31" s="119">
        <v>0</v>
      </c>
      <c r="H31" s="121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/>
      <c r="O31" s="118">
        <f t="shared" si="6"/>
        <v>0</v>
      </c>
      <c r="P31" s="73"/>
    </row>
    <row r="32" spans="2:17" ht="18" customHeight="1" x14ac:dyDescent="0.35">
      <c r="B32" s="164" t="s">
        <v>35</v>
      </c>
      <c r="C32" s="104">
        <v>1250000</v>
      </c>
      <c r="D32" s="120">
        <v>0</v>
      </c>
      <c r="E32" s="120">
        <v>0</v>
      </c>
      <c r="F32" s="127">
        <v>1050000</v>
      </c>
      <c r="G32" s="119">
        <v>0</v>
      </c>
      <c r="H32" s="128">
        <v>0</v>
      </c>
      <c r="I32" s="128">
        <v>1050000</v>
      </c>
      <c r="J32" s="128">
        <v>0</v>
      </c>
      <c r="K32" s="128">
        <v>0</v>
      </c>
      <c r="L32" s="128">
        <v>1054567.78</v>
      </c>
      <c r="M32" s="128">
        <v>0</v>
      </c>
      <c r="N32" s="128"/>
      <c r="O32" s="118">
        <f t="shared" si="6"/>
        <v>4404567.78</v>
      </c>
      <c r="P32" s="73"/>
    </row>
    <row r="33" spans="2:17" ht="18" customHeight="1" x14ac:dyDescent="0.35">
      <c r="B33" s="163" t="s">
        <v>36</v>
      </c>
      <c r="C33" s="119">
        <v>0</v>
      </c>
      <c r="D33" s="120">
        <v>0</v>
      </c>
      <c r="E33" s="120">
        <v>0</v>
      </c>
      <c r="F33" s="119">
        <v>0</v>
      </c>
      <c r="G33" s="119">
        <v>0</v>
      </c>
      <c r="H33" s="121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120"/>
      <c r="O33" s="118">
        <f t="shared" si="6"/>
        <v>0</v>
      </c>
      <c r="P33" s="73"/>
    </row>
    <row r="34" spans="2:17" ht="18" customHeight="1" x14ac:dyDescent="0.35">
      <c r="B34" s="164" t="s">
        <v>37</v>
      </c>
      <c r="C34" s="131">
        <v>0</v>
      </c>
      <c r="D34" s="118">
        <v>169004.42</v>
      </c>
      <c r="E34" s="120">
        <v>0</v>
      </c>
      <c r="F34" s="127">
        <v>12272</v>
      </c>
      <c r="G34" s="127">
        <v>26149.08</v>
      </c>
      <c r="H34" s="128">
        <v>39424.980000000003</v>
      </c>
      <c r="I34" s="128">
        <v>122095.62</v>
      </c>
      <c r="J34" s="128">
        <v>12826.2</v>
      </c>
      <c r="K34" s="128">
        <v>21749.5</v>
      </c>
      <c r="L34" s="128">
        <v>40953.96</v>
      </c>
      <c r="M34" s="128">
        <v>82865.83</v>
      </c>
      <c r="N34" s="128"/>
      <c r="O34" s="118">
        <f>SUM(C34:N34)</f>
        <v>527341.59</v>
      </c>
      <c r="P34" s="73"/>
    </row>
    <row r="35" spans="2:17" s="17" customFormat="1" ht="18" customHeight="1" x14ac:dyDescent="0.35">
      <c r="B35" s="165" t="s">
        <v>38</v>
      </c>
      <c r="C35" s="124">
        <f t="shared" ref="C35:N35" si="7">SUM(C36:C44)</f>
        <v>0</v>
      </c>
      <c r="D35" s="123">
        <f t="shared" si="7"/>
        <v>68255.83</v>
      </c>
      <c r="E35" s="122">
        <f t="shared" si="7"/>
        <v>359277.51</v>
      </c>
      <c r="F35" s="124">
        <f t="shared" si="7"/>
        <v>0</v>
      </c>
      <c r="G35" s="124">
        <f t="shared" si="7"/>
        <v>0</v>
      </c>
      <c r="H35" s="132">
        <f t="shared" si="7"/>
        <v>0</v>
      </c>
      <c r="I35" s="133">
        <f t="shared" si="7"/>
        <v>65492.24</v>
      </c>
      <c r="J35" s="133">
        <f t="shared" si="7"/>
        <v>14942.95</v>
      </c>
      <c r="K35" s="133">
        <f t="shared" si="7"/>
        <v>0</v>
      </c>
      <c r="L35" s="133">
        <f t="shared" si="7"/>
        <v>276979.8</v>
      </c>
      <c r="M35" s="133">
        <f t="shared" si="7"/>
        <v>0</v>
      </c>
      <c r="N35" s="133">
        <f t="shared" si="7"/>
        <v>0</v>
      </c>
      <c r="O35" s="126">
        <f>SUM(C35:N35)</f>
        <v>784948.33000000007</v>
      </c>
      <c r="P35" s="72"/>
      <c r="Q35" s="63"/>
    </row>
    <row r="36" spans="2:17" ht="18" customHeight="1" x14ac:dyDescent="0.35">
      <c r="B36" s="164" t="s">
        <v>39</v>
      </c>
      <c r="C36" s="119">
        <v>0</v>
      </c>
      <c r="D36" s="120">
        <v>0</v>
      </c>
      <c r="E36" s="119">
        <v>0</v>
      </c>
      <c r="F36" s="119">
        <v>0</v>
      </c>
      <c r="G36" s="119">
        <v>0</v>
      </c>
      <c r="H36" s="121">
        <v>0</v>
      </c>
      <c r="I36" s="121">
        <v>0</v>
      </c>
      <c r="J36" s="120">
        <v>0</v>
      </c>
      <c r="K36" s="120">
        <v>0</v>
      </c>
      <c r="L36" s="120">
        <v>0</v>
      </c>
      <c r="M36" s="120">
        <v>0</v>
      </c>
      <c r="N36" s="120"/>
      <c r="O36" s="120">
        <f>SUM(C36:N36)</f>
        <v>0</v>
      </c>
      <c r="P36" s="74"/>
    </row>
    <row r="37" spans="2:17" s="37" customFormat="1" ht="18" customHeight="1" x14ac:dyDescent="0.35">
      <c r="B37" s="164" t="s">
        <v>40</v>
      </c>
      <c r="C37" s="119">
        <v>0</v>
      </c>
      <c r="D37" s="120">
        <v>0</v>
      </c>
      <c r="E37" s="119">
        <v>0</v>
      </c>
      <c r="F37" s="119">
        <v>0</v>
      </c>
      <c r="G37" s="119">
        <v>0</v>
      </c>
      <c r="H37" s="121">
        <v>0</v>
      </c>
      <c r="I37" s="121">
        <v>0</v>
      </c>
      <c r="J37" s="120">
        <v>0</v>
      </c>
      <c r="K37" s="120">
        <v>0</v>
      </c>
      <c r="L37" s="120">
        <v>0</v>
      </c>
      <c r="M37" s="120">
        <v>0</v>
      </c>
      <c r="N37" s="120"/>
      <c r="O37" s="120">
        <f t="shared" ref="O37:O41" si="8">SUM(C37:N37)</f>
        <v>0</v>
      </c>
      <c r="P37" s="74"/>
    </row>
    <row r="38" spans="2:17" s="37" customFormat="1" ht="18" customHeight="1" x14ac:dyDescent="0.35">
      <c r="B38" s="164" t="s">
        <v>41</v>
      </c>
      <c r="C38" s="119">
        <v>0</v>
      </c>
      <c r="D38" s="120">
        <v>0</v>
      </c>
      <c r="E38" s="119">
        <v>0</v>
      </c>
      <c r="F38" s="119">
        <v>0</v>
      </c>
      <c r="G38" s="119">
        <v>0</v>
      </c>
      <c r="H38" s="121">
        <v>0</v>
      </c>
      <c r="I38" s="121">
        <v>0</v>
      </c>
      <c r="J38" s="120">
        <v>0</v>
      </c>
      <c r="K38" s="120">
        <v>0</v>
      </c>
      <c r="L38" s="120">
        <v>0</v>
      </c>
      <c r="M38" s="120">
        <v>0</v>
      </c>
      <c r="N38" s="120"/>
      <c r="O38" s="120">
        <f t="shared" si="8"/>
        <v>0</v>
      </c>
      <c r="P38" s="74"/>
    </row>
    <row r="39" spans="2:17" s="37" customFormat="1" ht="18" customHeight="1" x14ac:dyDescent="0.35">
      <c r="B39" s="164" t="s">
        <v>42</v>
      </c>
      <c r="C39" s="119">
        <v>0</v>
      </c>
      <c r="D39" s="120">
        <v>0</v>
      </c>
      <c r="E39" s="119">
        <v>0</v>
      </c>
      <c r="F39" s="119">
        <v>0</v>
      </c>
      <c r="G39" s="119">
        <v>0</v>
      </c>
      <c r="H39" s="121">
        <v>0</v>
      </c>
      <c r="I39" s="121">
        <v>0</v>
      </c>
      <c r="J39" s="120">
        <v>0</v>
      </c>
      <c r="K39" s="120">
        <v>0</v>
      </c>
      <c r="L39" s="120">
        <v>0</v>
      </c>
      <c r="M39" s="120">
        <v>0</v>
      </c>
      <c r="N39" s="120"/>
      <c r="O39" s="120">
        <f t="shared" si="8"/>
        <v>0</v>
      </c>
      <c r="P39" s="74"/>
    </row>
    <row r="40" spans="2:17" s="37" customFormat="1" ht="18" customHeight="1" x14ac:dyDescent="0.35">
      <c r="B40" s="164" t="s">
        <v>43</v>
      </c>
      <c r="C40" s="119">
        <v>0</v>
      </c>
      <c r="D40" s="120">
        <v>0</v>
      </c>
      <c r="E40" s="119">
        <v>0</v>
      </c>
      <c r="F40" s="119">
        <v>0</v>
      </c>
      <c r="G40" s="119">
        <v>0</v>
      </c>
      <c r="H40" s="121">
        <v>0</v>
      </c>
      <c r="I40" s="121">
        <v>0</v>
      </c>
      <c r="J40" s="120">
        <v>0</v>
      </c>
      <c r="K40" s="120">
        <v>0</v>
      </c>
      <c r="L40" s="120">
        <v>0</v>
      </c>
      <c r="M40" s="120">
        <v>0</v>
      </c>
      <c r="N40" s="120"/>
      <c r="O40" s="120">
        <f t="shared" si="8"/>
        <v>0</v>
      </c>
      <c r="P40" s="74"/>
    </row>
    <row r="41" spans="2:17" s="37" customFormat="1" ht="18" customHeight="1" x14ac:dyDescent="0.35">
      <c r="B41" s="163" t="s">
        <v>44</v>
      </c>
      <c r="C41" s="119">
        <v>0</v>
      </c>
      <c r="D41" s="120">
        <v>0</v>
      </c>
      <c r="E41" s="119">
        <v>0</v>
      </c>
      <c r="F41" s="119">
        <v>0</v>
      </c>
      <c r="G41" s="119">
        <v>0</v>
      </c>
      <c r="H41" s="121">
        <v>0</v>
      </c>
      <c r="I41" s="121">
        <v>0</v>
      </c>
      <c r="J41" s="120">
        <v>0</v>
      </c>
      <c r="K41" s="120">
        <v>0</v>
      </c>
      <c r="L41" s="120">
        <v>0</v>
      </c>
      <c r="M41" s="120">
        <v>0</v>
      </c>
      <c r="N41" s="120"/>
      <c r="O41" s="120">
        <f t="shared" si="8"/>
        <v>0</v>
      </c>
      <c r="P41" s="74"/>
    </row>
    <row r="42" spans="2:17" ht="18" customHeight="1" x14ac:dyDescent="0.35">
      <c r="B42" s="163" t="s">
        <v>45</v>
      </c>
      <c r="C42" s="119">
        <v>0</v>
      </c>
      <c r="D42" s="120">
        <v>68255.83</v>
      </c>
      <c r="E42" s="127">
        <v>359277.51</v>
      </c>
      <c r="F42" s="119">
        <v>0</v>
      </c>
      <c r="G42" s="120">
        <v>0</v>
      </c>
      <c r="H42" s="121">
        <v>0</v>
      </c>
      <c r="I42" s="120">
        <v>65492.24</v>
      </c>
      <c r="J42" s="120">
        <v>14942.95</v>
      </c>
      <c r="K42" s="120">
        <v>0</v>
      </c>
      <c r="L42" s="120">
        <v>276979.8</v>
      </c>
      <c r="M42" s="120">
        <v>0</v>
      </c>
      <c r="N42" s="120"/>
      <c r="O42" s="120">
        <f>SUM(C42:N42)</f>
        <v>784948.33000000007</v>
      </c>
      <c r="P42" s="74"/>
    </row>
    <row r="43" spans="2:17" ht="18" customHeight="1" x14ac:dyDescent="0.35">
      <c r="B43" s="164" t="s">
        <v>46</v>
      </c>
      <c r="C43" s="119">
        <v>0</v>
      </c>
      <c r="D43" s="120">
        <v>0</v>
      </c>
      <c r="E43" s="119">
        <v>0</v>
      </c>
      <c r="F43" s="119">
        <v>0</v>
      </c>
      <c r="G43" s="119">
        <v>0</v>
      </c>
      <c r="H43" s="121">
        <v>0</v>
      </c>
      <c r="I43" s="121">
        <v>0</v>
      </c>
      <c r="J43" s="120">
        <v>0</v>
      </c>
      <c r="K43" s="120">
        <v>0</v>
      </c>
      <c r="L43" s="120">
        <v>0</v>
      </c>
      <c r="M43" s="120">
        <v>0</v>
      </c>
      <c r="N43" s="120"/>
      <c r="O43" s="120">
        <f t="shared" ref="O43" si="9">SUM(C43:N43)</f>
        <v>0</v>
      </c>
      <c r="P43" s="74"/>
    </row>
    <row r="44" spans="2:17" ht="18" customHeight="1" x14ac:dyDescent="0.35">
      <c r="B44" s="164" t="s">
        <v>47</v>
      </c>
      <c r="C44" s="131">
        <v>0</v>
      </c>
      <c r="D44" s="120">
        <v>0</v>
      </c>
      <c r="E44" s="119">
        <v>0</v>
      </c>
      <c r="F44" s="119">
        <v>0</v>
      </c>
      <c r="G44" s="119">
        <v>0</v>
      </c>
      <c r="H44" s="121">
        <v>0</v>
      </c>
      <c r="I44" s="121">
        <v>0</v>
      </c>
      <c r="J44" s="120">
        <v>0</v>
      </c>
      <c r="K44" s="120">
        <v>0</v>
      </c>
      <c r="L44" s="120">
        <v>0</v>
      </c>
      <c r="M44" s="120">
        <v>0</v>
      </c>
      <c r="N44" s="120"/>
      <c r="O44" s="120">
        <f>SUM(C44:N44)</f>
        <v>0</v>
      </c>
      <c r="P44" s="74"/>
    </row>
    <row r="45" spans="2:17" ht="18" customHeight="1" x14ac:dyDescent="0.35">
      <c r="B45" s="165" t="s">
        <v>48</v>
      </c>
      <c r="C45" s="124">
        <f>SUM(C46:C52)</f>
        <v>0</v>
      </c>
      <c r="D45" s="133">
        <f t="shared" ref="D45:E45" si="10">SUM(D46:D52)</f>
        <v>0</v>
      </c>
      <c r="E45" s="124">
        <f t="shared" si="10"/>
        <v>0</v>
      </c>
      <c r="F45" s="124">
        <f>SUM(F46:F52)</f>
        <v>0</v>
      </c>
      <c r="G45" s="124">
        <f>SUM(G46:G52)</f>
        <v>0</v>
      </c>
      <c r="H45" s="132">
        <f>SUM(H46:H52)</f>
        <v>0</v>
      </c>
      <c r="I45" s="133">
        <f>SUM(I46:I52)</f>
        <v>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f>SUM(C45:N45)</f>
        <v>0</v>
      </c>
      <c r="P45" s="75"/>
    </row>
    <row r="46" spans="2:17" ht="18" customHeight="1" x14ac:dyDescent="0.3">
      <c r="B46" s="168" t="s">
        <v>49</v>
      </c>
      <c r="C46" s="119">
        <v>0</v>
      </c>
      <c r="D46" s="120">
        <v>0</v>
      </c>
      <c r="E46" s="119">
        <v>0</v>
      </c>
      <c r="F46" s="119">
        <v>0</v>
      </c>
      <c r="G46" s="119">
        <v>0</v>
      </c>
      <c r="H46" s="121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20">
        <v>0</v>
      </c>
      <c r="O46" s="120">
        <f>SUM(C46:N46)</f>
        <v>0</v>
      </c>
      <c r="P46" s="74"/>
    </row>
    <row r="47" spans="2:17" ht="18" customHeight="1" x14ac:dyDescent="0.35">
      <c r="B47" s="164" t="s">
        <v>50</v>
      </c>
      <c r="C47" s="119">
        <v>0</v>
      </c>
      <c r="D47" s="120">
        <v>0</v>
      </c>
      <c r="E47" s="119">
        <v>0</v>
      </c>
      <c r="F47" s="119">
        <v>0</v>
      </c>
      <c r="G47" s="119">
        <v>0</v>
      </c>
      <c r="H47" s="121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f t="shared" ref="O47:O80" si="11">SUM(C47:N47)</f>
        <v>0</v>
      </c>
      <c r="P47" s="74"/>
    </row>
    <row r="48" spans="2:17" ht="18" customHeight="1" x14ac:dyDescent="0.35">
      <c r="B48" s="164" t="s">
        <v>51</v>
      </c>
      <c r="C48" s="119">
        <v>0</v>
      </c>
      <c r="D48" s="120">
        <v>0</v>
      </c>
      <c r="E48" s="119">
        <v>0</v>
      </c>
      <c r="F48" s="119">
        <v>0</v>
      </c>
      <c r="G48" s="119">
        <v>0</v>
      </c>
      <c r="H48" s="121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20">
        <v>0</v>
      </c>
      <c r="O48" s="120">
        <f>SUM(C48:N48)</f>
        <v>0</v>
      </c>
      <c r="P48" s="74"/>
    </row>
    <row r="49" spans="2:18" ht="18" customHeight="1" x14ac:dyDescent="0.35">
      <c r="B49" s="164" t="s">
        <v>52</v>
      </c>
      <c r="C49" s="119">
        <v>0</v>
      </c>
      <c r="D49" s="120">
        <v>0</v>
      </c>
      <c r="E49" s="119">
        <v>0</v>
      </c>
      <c r="F49" s="119">
        <v>0</v>
      </c>
      <c r="G49" s="119">
        <v>0</v>
      </c>
      <c r="H49" s="121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120">
        <v>0</v>
      </c>
      <c r="O49" s="120">
        <f t="shared" si="11"/>
        <v>0</v>
      </c>
      <c r="P49" s="74"/>
    </row>
    <row r="50" spans="2:18" ht="18" customHeight="1" x14ac:dyDescent="0.35">
      <c r="B50" s="164" t="s">
        <v>53</v>
      </c>
      <c r="C50" s="119">
        <v>0</v>
      </c>
      <c r="D50" s="120">
        <v>0</v>
      </c>
      <c r="E50" s="119">
        <v>0</v>
      </c>
      <c r="F50" s="119">
        <v>0</v>
      </c>
      <c r="G50" s="119">
        <v>0</v>
      </c>
      <c r="H50" s="121">
        <v>0</v>
      </c>
      <c r="I50" s="120">
        <v>0</v>
      </c>
      <c r="J50" s="120">
        <v>0</v>
      </c>
      <c r="K50" s="120">
        <v>0</v>
      </c>
      <c r="L50" s="120">
        <v>0</v>
      </c>
      <c r="M50" s="120">
        <v>0</v>
      </c>
      <c r="N50" s="120">
        <v>0</v>
      </c>
      <c r="O50" s="120">
        <f t="shared" si="11"/>
        <v>0</v>
      </c>
      <c r="P50" s="74"/>
    </row>
    <row r="51" spans="2:18" ht="18" customHeight="1" x14ac:dyDescent="0.35">
      <c r="B51" s="164" t="s">
        <v>54</v>
      </c>
      <c r="C51" s="119">
        <v>0</v>
      </c>
      <c r="D51" s="120">
        <v>0</v>
      </c>
      <c r="E51" s="119">
        <v>0</v>
      </c>
      <c r="F51" s="119">
        <v>0</v>
      </c>
      <c r="G51" s="119">
        <v>0</v>
      </c>
      <c r="H51" s="120">
        <v>0</v>
      </c>
      <c r="I51" s="121">
        <v>0</v>
      </c>
      <c r="J51" s="120">
        <v>0</v>
      </c>
      <c r="K51" s="120">
        <v>0</v>
      </c>
      <c r="L51" s="120">
        <v>0</v>
      </c>
      <c r="M51" s="120">
        <v>0</v>
      </c>
      <c r="N51" s="120">
        <v>0</v>
      </c>
      <c r="O51" s="120">
        <f t="shared" si="11"/>
        <v>0</v>
      </c>
      <c r="P51" s="74"/>
    </row>
    <row r="52" spans="2:18" ht="18" customHeight="1" x14ac:dyDescent="0.35">
      <c r="B52" s="164" t="s">
        <v>55</v>
      </c>
      <c r="C52" s="131">
        <v>0</v>
      </c>
      <c r="D52" s="120">
        <v>0</v>
      </c>
      <c r="E52" s="119">
        <v>0</v>
      </c>
      <c r="F52" s="119">
        <v>0</v>
      </c>
      <c r="G52" s="119">
        <v>0</v>
      </c>
      <c r="H52" s="120">
        <v>0</v>
      </c>
      <c r="I52" s="120">
        <v>0</v>
      </c>
      <c r="J52" s="121">
        <v>0</v>
      </c>
      <c r="K52" s="120">
        <v>0</v>
      </c>
      <c r="L52" s="121">
        <v>0</v>
      </c>
      <c r="M52" s="121">
        <v>0</v>
      </c>
      <c r="N52" s="173">
        <v>0</v>
      </c>
      <c r="O52" s="120">
        <f t="shared" si="11"/>
        <v>0</v>
      </c>
      <c r="P52" s="74"/>
    </row>
    <row r="53" spans="2:18" s="17" customFormat="1" ht="21.75" customHeight="1" x14ac:dyDescent="0.35">
      <c r="B53" s="165" t="s">
        <v>56</v>
      </c>
      <c r="C53" s="124">
        <f t="shared" ref="C53:N53" si="12">SUM(C54:C64)</f>
        <v>0</v>
      </c>
      <c r="D53" s="133">
        <f t="shared" si="12"/>
        <v>138071.79999999999</v>
      </c>
      <c r="E53" s="133">
        <f t="shared" si="12"/>
        <v>0</v>
      </c>
      <c r="F53" s="133">
        <f t="shared" si="12"/>
        <v>3480</v>
      </c>
      <c r="G53" s="133">
        <f t="shared" si="12"/>
        <v>0</v>
      </c>
      <c r="H53" s="132">
        <f t="shared" si="12"/>
        <v>59919.21</v>
      </c>
      <c r="I53" s="133">
        <f t="shared" si="12"/>
        <v>76346</v>
      </c>
      <c r="J53" s="133">
        <f t="shared" si="12"/>
        <v>0</v>
      </c>
      <c r="K53" s="133">
        <f t="shared" si="12"/>
        <v>0</v>
      </c>
      <c r="L53" s="133">
        <f t="shared" si="12"/>
        <v>0</v>
      </c>
      <c r="M53" s="133">
        <f t="shared" si="12"/>
        <v>1498</v>
      </c>
      <c r="N53" s="133">
        <f t="shared" si="12"/>
        <v>0</v>
      </c>
      <c r="O53" s="126">
        <f t="shared" si="11"/>
        <v>279315.01</v>
      </c>
      <c r="P53" s="72"/>
      <c r="Q53"/>
      <c r="R53"/>
    </row>
    <row r="54" spans="2:18" ht="18" customHeight="1" x14ac:dyDescent="0.35">
      <c r="B54" s="163" t="s">
        <v>57</v>
      </c>
      <c r="C54" s="119">
        <v>0</v>
      </c>
      <c r="D54" s="120">
        <v>0</v>
      </c>
      <c r="E54" s="120">
        <v>0</v>
      </c>
      <c r="F54" s="119">
        <v>0</v>
      </c>
      <c r="G54" s="119">
        <v>0</v>
      </c>
      <c r="H54" s="121">
        <v>59919.21</v>
      </c>
      <c r="I54" s="120">
        <v>11564</v>
      </c>
      <c r="J54" s="120">
        <v>0</v>
      </c>
      <c r="K54" s="120">
        <v>0</v>
      </c>
      <c r="L54" s="120">
        <v>0</v>
      </c>
      <c r="M54" s="120">
        <v>1498</v>
      </c>
      <c r="N54" s="120"/>
      <c r="O54" s="118">
        <f t="shared" si="11"/>
        <v>72981.209999999992</v>
      </c>
      <c r="P54" s="73"/>
    </row>
    <row r="55" spans="2:18" ht="18" customHeight="1" x14ac:dyDescent="0.35">
      <c r="B55" s="163" t="s">
        <v>58</v>
      </c>
      <c r="C55" s="119">
        <v>0</v>
      </c>
      <c r="D55" s="120">
        <v>0</v>
      </c>
      <c r="E55" s="119">
        <v>0</v>
      </c>
      <c r="F55" s="119">
        <v>0</v>
      </c>
      <c r="G55" s="119">
        <v>0</v>
      </c>
      <c r="H55" s="121">
        <v>0</v>
      </c>
      <c r="I55" s="120">
        <v>64782</v>
      </c>
      <c r="J55" s="120">
        <v>0</v>
      </c>
      <c r="K55" s="120">
        <v>0</v>
      </c>
      <c r="L55" s="120">
        <v>0</v>
      </c>
      <c r="M55" s="120">
        <v>0</v>
      </c>
      <c r="N55" s="120"/>
      <c r="O55" s="118">
        <f t="shared" si="11"/>
        <v>64782</v>
      </c>
      <c r="P55" s="73"/>
    </row>
    <row r="56" spans="2:18" ht="18" customHeight="1" x14ac:dyDescent="0.35">
      <c r="B56" s="164" t="s">
        <v>59</v>
      </c>
      <c r="C56" s="119">
        <v>0</v>
      </c>
      <c r="D56" s="120">
        <v>0</v>
      </c>
      <c r="E56" s="119">
        <v>0</v>
      </c>
      <c r="F56" s="119">
        <v>0</v>
      </c>
      <c r="G56" s="119">
        <v>0</v>
      </c>
      <c r="H56" s="121">
        <v>0</v>
      </c>
      <c r="I56" s="121">
        <v>0</v>
      </c>
      <c r="J56" s="120">
        <v>0</v>
      </c>
      <c r="K56" s="120">
        <v>0</v>
      </c>
      <c r="L56" s="120">
        <v>0</v>
      </c>
      <c r="M56" s="120">
        <v>0</v>
      </c>
      <c r="N56" s="120"/>
      <c r="O56" s="118">
        <f t="shared" si="11"/>
        <v>0</v>
      </c>
      <c r="P56" s="73"/>
    </row>
    <row r="57" spans="2:18" ht="18" customHeight="1" x14ac:dyDescent="0.35">
      <c r="B57" s="164" t="s">
        <v>60</v>
      </c>
      <c r="C57" s="119">
        <v>0</v>
      </c>
      <c r="D57" s="120">
        <v>0</v>
      </c>
      <c r="E57" s="119">
        <v>0</v>
      </c>
      <c r="F57" s="119">
        <v>0</v>
      </c>
      <c r="G57" s="119">
        <v>0</v>
      </c>
      <c r="H57" s="121">
        <v>0</v>
      </c>
      <c r="I57" s="121">
        <v>0</v>
      </c>
      <c r="J57" s="120">
        <v>0</v>
      </c>
      <c r="K57" s="120">
        <v>0</v>
      </c>
      <c r="L57" s="120">
        <v>0</v>
      </c>
      <c r="M57" s="120">
        <v>0</v>
      </c>
      <c r="N57" s="120"/>
      <c r="O57" s="118">
        <f t="shared" si="11"/>
        <v>0</v>
      </c>
      <c r="P57" s="73"/>
    </row>
    <row r="58" spans="2:18" ht="18" customHeight="1" x14ac:dyDescent="0.35">
      <c r="B58" s="163" t="s">
        <v>61</v>
      </c>
      <c r="C58" s="119">
        <v>0</v>
      </c>
      <c r="D58" s="120">
        <v>138071.79999999999</v>
      </c>
      <c r="E58" s="119">
        <v>0</v>
      </c>
      <c r="F58" s="119">
        <v>0</v>
      </c>
      <c r="G58" s="119">
        <v>0</v>
      </c>
      <c r="H58" s="121">
        <v>0</v>
      </c>
      <c r="I58" s="121">
        <v>0</v>
      </c>
      <c r="J58" s="120">
        <v>0</v>
      </c>
      <c r="K58" s="120">
        <v>0</v>
      </c>
      <c r="L58" s="120">
        <v>0</v>
      </c>
      <c r="M58" s="120">
        <v>0</v>
      </c>
      <c r="N58" s="120"/>
      <c r="O58" s="118">
        <f t="shared" si="11"/>
        <v>138071.79999999999</v>
      </c>
      <c r="P58" s="73"/>
    </row>
    <row r="59" spans="2:18" ht="18" customHeight="1" x14ac:dyDescent="0.35">
      <c r="B59" s="163" t="s">
        <v>62</v>
      </c>
      <c r="C59" s="119">
        <v>0</v>
      </c>
      <c r="D59" s="120">
        <v>0</v>
      </c>
      <c r="E59" s="119">
        <v>0</v>
      </c>
      <c r="F59" s="127">
        <v>3480</v>
      </c>
      <c r="G59" s="119">
        <v>0</v>
      </c>
      <c r="H59" s="121">
        <v>0</v>
      </c>
      <c r="I59" s="121">
        <v>0</v>
      </c>
      <c r="J59" s="120">
        <v>0</v>
      </c>
      <c r="K59" s="120">
        <v>0</v>
      </c>
      <c r="L59" s="120">
        <v>0</v>
      </c>
      <c r="M59" s="120">
        <v>0</v>
      </c>
      <c r="N59" s="120"/>
      <c r="O59" s="118">
        <f t="shared" si="11"/>
        <v>3480</v>
      </c>
      <c r="P59" s="73"/>
    </row>
    <row r="60" spans="2:18" ht="18" customHeight="1" x14ac:dyDescent="0.35">
      <c r="B60" s="163" t="s">
        <v>63</v>
      </c>
      <c r="C60" s="119">
        <v>0</v>
      </c>
      <c r="D60" s="120">
        <v>0</v>
      </c>
      <c r="E60" s="119">
        <v>0</v>
      </c>
      <c r="F60" s="119">
        <v>0</v>
      </c>
      <c r="G60" s="119">
        <v>0</v>
      </c>
      <c r="H60" s="121">
        <v>0</v>
      </c>
      <c r="I60" s="121">
        <v>0</v>
      </c>
      <c r="J60" s="120">
        <v>0</v>
      </c>
      <c r="K60" s="120">
        <v>0</v>
      </c>
      <c r="L60" s="120">
        <v>0</v>
      </c>
      <c r="M60" s="120">
        <v>0</v>
      </c>
      <c r="N60" s="120"/>
      <c r="O60" s="118">
        <f t="shared" si="11"/>
        <v>0</v>
      </c>
      <c r="P60" s="73"/>
    </row>
    <row r="61" spans="2:18" ht="18" customHeight="1" x14ac:dyDescent="0.35">
      <c r="B61" s="166" t="s">
        <v>64</v>
      </c>
      <c r="C61" s="135">
        <v>0</v>
      </c>
      <c r="D61" s="150">
        <v>0</v>
      </c>
      <c r="E61" s="135">
        <v>0</v>
      </c>
      <c r="F61" s="135">
        <v>0</v>
      </c>
      <c r="G61" s="135">
        <v>0</v>
      </c>
      <c r="H61" s="174">
        <v>0</v>
      </c>
      <c r="I61" s="174">
        <v>0</v>
      </c>
      <c r="J61" s="150">
        <v>0</v>
      </c>
      <c r="K61" s="150">
        <v>0</v>
      </c>
      <c r="L61" s="150">
        <v>0</v>
      </c>
      <c r="M61" s="150">
        <v>0</v>
      </c>
      <c r="N61" s="150"/>
      <c r="O61" s="175">
        <f t="shared" si="11"/>
        <v>0</v>
      </c>
      <c r="P61" s="73"/>
    </row>
    <row r="62" spans="2:18" ht="18" customHeight="1" x14ac:dyDescent="0.35">
      <c r="B62" s="177" t="s">
        <v>65</v>
      </c>
      <c r="C62" s="178">
        <v>0</v>
      </c>
      <c r="D62" s="179">
        <v>0</v>
      </c>
      <c r="E62" s="178">
        <v>0</v>
      </c>
      <c r="F62" s="178">
        <v>0</v>
      </c>
      <c r="G62" s="178">
        <v>0</v>
      </c>
      <c r="H62" s="180">
        <v>0</v>
      </c>
      <c r="I62" s="180">
        <v>0</v>
      </c>
      <c r="J62" s="179">
        <v>0</v>
      </c>
      <c r="K62" s="179">
        <v>0</v>
      </c>
      <c r="L62" s="179">
        <v>0</v>
      </c>
      <c r="M62" s="179">
        <v>0</v>
      </c>
      <c r="N62" s="179"/>
      <c r="O62" s="181">
        <f t="shared" si="11"/>
        <v>0</v>
      </c>
      <c r="P62" s="73"/>
    </row>
    <row r="63" spans="2:18" ht="18" customHeight="1" x14ac:dyDescent="0.35">
      <c r="B63" s="163" t="s">
        <v>66</v>
      </c>
      <c r="C63" s="119">
        <v>0</v>
      </c>
      <c r="D63" s="120">
        <v>0</v>
      </c>
      <c r="E63" s="119">
        <v>0</v>
      </c>
      <c r="F63" s="119">
        <v>0</v>
      </c>
      <c r="G63" s="119">
        <v>0</v>
      </c>
      <c r="H63" s="121">
        <v>0</v>
      </c>
      <c r="I63" s="121">
        <v>0</v>
      </c>
      <c r="J63" s="120">
        <v>0</v>
      </c>
      <c r="K63" s="120">
        <v>0</v>
      </c>
      <c r="L63" s="120">
        <v>0</v>
      </c>
      <c r="M63" s="120">
        <v>0</v>
      </c>
      <c r="N63" s="120"/>
      <c r="O63" s="118">
        <f t="shared" si="11"/>
        <v>0</v>
      </c>
      <c r="P63" s="73"/>
    </row>
    <row r="64" spans="2:18" ht="18" customHeight="1" x14ac:dyDescent="0.35">
      <c r="B64" s="164" t="s">
        <v>67</v>
      </c>
      <c r="C64" s="131">
        <v>0</v>
      </c>
      <c r="D64" s="120">
        <v>0</v>
      </c>
      <c r="E64" s="119">
        <v>0</v>
      </c>
      <c r="F64" s="119">
        <v>0</v>
      </c>
      <c r="G64" s="119">
        <v>0</v>
      </c>
      <c r="H64" s="121">
        <v>0</v>
      </c>
      <c r="I64" s="121">
        <v>0</v>
      </c>
      <c r="J64" s="120">
        <v>0</v>
      </c>
      <c r="K64" s="120">
        <v>0</v>
      </c>
      <c r="L64" s="120">
        <v>0</v>
      </c>
      <c r="M64" s="120">
        <v>0</v>
      </c>
      <c r="N64" s="120"/>
      <c r="O64" s="118">
        <f t="shared" si="11"/>
        <v>0</v>
      </c>
      <c r="P64" s="73"/>
    </row>
    <row r="65" spans="2:16" ht="18" customHeight="1" x14ac:dyDescent="0.35">
      <c r="B65" s="165" t="s">
        <v>68</v>
      </c>
      <c r="C65" s="124">
        <f>SUM(C66:C69)</f>
        <v>0</v>
      </c>
      <c r="D65" s="133">
        <f>SUM(D66:D69)</f>
        <v>0</v>
      </c>
      <c r="E65" s="124">
        <v>0</v>
      </c>
      <c r="F65" s="124">
        <v>0</v>
      </c>
      <c r="G65" s="124">
        <f t="shared" ref="G65:N65" si="13">SUM(G66:G69)</f>
        <v>0</v>
      </c>
      <c r="H65" s="132">
        <f t="shared" si="13"/>
        <v>0</v>
      </c>
      <c r="I65" s="132">
        <f t="shared" si="13"/>
        <v>0</v>
      </c>
      <c r="J65" s="133">
        <f t="shared" si="13"/>
        <v>0</v>
      </c>
      <c r="K65" s="133">
        <f t="shared" si="13"/>
        <v>0</v>
      </c>
      <c r="L65" s="133">
        <f t="shared" si="13"/>
        <v>0</v>
      </c>
      <c r="M65" s="133">
        <f t="shared" si="13"/>
        <v>0</v>
      </c>
      <c r="N65" s="133">
        <f t="shared" si="13"/>
        <v>0</v>
      </c>
      <c r="O65" s="133">
        <f t="shared" si="11"/>
        <v>0</v>
      </c>
      <c r="P65" s="75"/>
    </row>
    <row r="66" spans="2:16" ht="18" customHeight="1" x14ac:dyDescent="0.35">
      <c r="B66" s="164" t="s">
        <v>69</v>
      </c>
      <c r="C66" s="119">
        <v>0</v>
      </c>
      <c r="D66" s="120">
        <v>0</v>
      </c>
      <c r="E66" s="119">
        <v>0</v>
      </c>
      <c r="F66" s="119">
        <v>0</v>
      </c>
      <c r="G66" s="119">
        <v>0</v>
      </c>
      <c r="H66" s="121">
        <v>0</v>
      </c>
      <c r="I66" s="121">
        <v>0</v>
      </c>
      <c r="J66" s="120">
        <v>0</v>
      </c>
      <c r="K66" s="120">
        <v>0</v>
      </c>
      <c r="L66" s="120">
        <v>0</v>
      </c>
      <c r="M66" s="120">
        <v>0</v>
      </c>
      <c r="N66" s="120"/>
      <c r="O66" s="118">
        <f t="shared" si="11"/>
        <v>0</v>
      </c>
      <c r="P66" s="73"/>
    </row>
    <row r="67" spans="2:16" ht="18" customHeight="1" x14ac:dyDescent="0.35">
      <c r="B67" s="163" t="s">
        <v>70</v>
      </c>
      <c r="C67" s="119">
        <v>0</v>
      </c>
      <c r="D67" s="120">
        <v>0</v>
      </c>
      <c r="E67" s="119">
        <v>0</v>
      </c>
      <c r="F67" s="119">
        <v>0</v>
      </c>
      <c r="G67" s="119">
        <v>0</v>
      </c>
      <c r="H67" s="121">
        <v>0</v>
      </c>
      <c r="I67" s="121">
        <v>0</v>
      </c>
      <c r="J67" s="120">
        <v>0</v>
      </c>
      <c r="K67" s="120">
        <v>0</v>
      </c>
      <c r="L67" s="120">
        <v>0</v>
      </c>
      <c r="M67" s="120">
        <v>0</v>
      </c>
      <c r="N67" s="120"/>
      <c r="O67" s="118">
        <f t="shared" si="11"/>
        <v>0</v>
      </c>
      <c r="P67" s="73"/>
    </row>
    <row r="68" spans="2:16" ht="18" customHeight="1" x14ac:dyDescent="0.35">
      <c r="B68" s="164" t="s">
        <v>71</v>
      </c>
      <c r="C68" s="119">
        <v>0</v>
      </c>
      <c r="D68" s="120">
        <v>0</v>
      </c>
      <c r="E68" s="119">
        <v>0</v>
      </c>
      <c r="F68" s="119">
        <v>0</v>
      </c>
      <c r="G68" s="119">
        <v>0</v>
      </c>
      <c r="H68" s="121">
        <v>0</v>
      </c>
      <c r="I68" s="121">
        <v>0</v>
      </c>
      <c r="J68" s="120">
        <v>0</v>
      </c>
      <c r="K68" s="120">
        <v>0</v>
      </c>
      <c r="L68" s="120">
        <v>0</v>
      </c>
      <c r="M68" s="120">
        <v>0</v>
      </c>
      <c r="N68" s="120"/>
      <c r="O68" s="118">
        <f t="shared" si="11"/>
        <v>0</v>
      </c>
      <c r="P68" s="73"/>
    </row>
    <row r="69" spans="2:16" ht="18" customHeight="1" x14ac:dyDescent="0.35">
      <c r="B69" s="164" t="s">
        <v>72</v>
      </c>
      <c r="C69" s="119">
        <v>0</v>
      </c>
      <c r="D69" s="120">
        <v>0</v>
      </c>
      <c r="E69" s="119">
        <v>0</v>
      </c>
      <c r="F69" s="119">
        <v>0</v>
      </c>
      <c r="G69" s="119">
        <v>0</v>
      </c>
      <c r="H69" s="121">
        <v>0</v>
      </c>
      <c r="I69" s="121">
        <v>0</v>
      </c>
      <c r="J69" s="120">
        <v>0</v>
      </c>
      <c r="K69" s="120">
        <v>0</v>
      </c>
      <c r="L69" s="120">
        <v>0</v>
      </c>
      <c r="M69" s="120">
        <v>0</v>
      </c>
      <c r="N69" s="120"/>
      <c r="O69" s="118">
        <f t="shared" si="11"/>
        <v>0</v>
      </c>
      <c r="P69" s="73"/>
    </row>
    <row r="70" spans="2:16" ht="18" customHeight="1" x14ac:dyDescent="0.35">
      <c r="B70" s="169" t="s">
        <v>73</v>
      </c>
      <c r="C70" s="134">
        <f>SUM(C71:C75)</f>
        <v>0</v>
      </c>
      <c r="D70" s="133">
        <f>SUM(D71:D75)</f>
        <v>0</v>
      </c>
      <c r="E70" s="124">
        <v>0</v>
      </c>
      <c r="F70" s="124">
        <v>0</v>
      </c>
      <c r="G70" s="124">
        <f t="shared" ref="G70:N70" si="14">SUM(G71:G75)</f>
        <v>0</v>
      </c>
      <c r="H70" s="132">
        <f t="shared" si="14"/>
        <v>0</v>
      </c>
      <c r="I70" s="132">
        <f t="shared" si="14"/>
        <v>0</v>
      </c>
      <c r="J70" s="133">
        <f t="shared" si="14"/>
        <v>0</v>
      </c>
      <c r="K70" s="133">
        <f t="shared" si="14"/>
        <v>0</v>
      </c>
      <c r="L70" s="133">
        <f t="shared" si="14"/>
        <v>0</v>
      </c>
      <c r="M70" s="133">
        <f t="shared" si="14"/>
        <v>0</v>
      </c>
      <c r="N70" s="133">
        <f t="shared" si="14"/>
        <v>0</v>
      </c>
      <c r="O70" s="133">
        <f t="shared" si="11"/>
        <v>0</v>
      </c>
      <c r="P70" s="75"/>
    </row>
    <row r="71" spans="2:16" ht="18" customHeight="1" x14ac:dyDescent="0.35">
      <c r="B71" s="164" t="s">
        <v>74</v>
      </c>
      <c r="C71" s="119">
        <v>0</v>
      </c>
      <c r="D71" s="120">
        <v>0</v>
      </c>
      <c r="E71" s="119">
        <v>0</v>
      </c>
      <c r="F71" s="119">
        <v>0</v>
      </c>
      <c r="G71" s="119">
        <v>0</v>
      </c>
      <c r="H71" s="121">
        <v>0</v>
      </c>
      <c r="I71" s="121">
        <v>0</v>
      </c>
      <c r="J71" s="120">
        <v>0</v>
      </c>
      <c r="K71" s="120">
        <v>0</v>
      </c>
      <c r="L71" s="120">
        <v>0</v>
      </c>
      <c r="M71" s="120">
        <v>0</v>
      </c>
      <c r="N71" s="120">
        <v>0</v>
      </c>
      <c r="O71" s="118">
        <f t="shared" si="11"/>
        <v>0</v>
      </c>
      <c r="P71" s="73"/>
    </row>
    <row r="72" spans="2:16" ht="18" customHeight="1" x14ac:dyDescent="0.35">
      <c r="B72" s="164" t="s">
        <v>75</v>
      </c>
      <c r="C72" s="119">
        <v>0</v>
      </c>
      <c r="D72" s="120">
        <v>0</v>
      </c>
      <c r="E72" s="119">
        <v>0</v>
      </c>
      <c r="F72" s="119">
        <v>0</v>
      </c>
      <c r="G72" s="119">
        <v>0</v>
      </c>
      <c r="H72" s="121">
        <v>0</v>
      </c>
      <c r="I72" s="121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18">
        <f t="shared" si="11"/>
        <v>0</v>
      </c>
      <c r="P72" s="73"/>
    </row>
    <row r="73" spans="2:16" ht="18" customHeight="1" x14ac:dyDescent="0.35">
      <c r="B73" s="164" t="s">
        <v>76</v>
      </c>
      <c r="C73" s="119">
        <v>0</v>
      </c>
      <c r="D73" s="120">
        <v>0</v>
      </c>
      <c r="E73" s="119">
        <v>0</v>
      </c>
      <c r="F73" s="119">
        <v>0</v>
      </c>
      <c r="G73" s="119">
        <v>0</v>
      </c>
      <c r="H73" s="121">
        <v>0</v>
      </c>
      <c r="I73" s="121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118">
        <f t="shared" si="11"/>
        <v>0</v>
      </c>
      <c r="P73" s="73"/>
    </row>
    <row r="74" spans="2:16" ht="18" customHeight="1" x14ac:dyDescent="0.35">
      <c r="B74" s="164" t="s">
        <v>77</v>
      </c>
      <c r="C74" s="119">
        <v>0</v>
      </c>
      <c r="D74" s="120">
        <v>0</v>
      </c>
      <c r="E74" s="119">
        <v>0</v>
      </c>
      <c r="F74" s="119">
        <v>0</v>
      </c>
      <c r="G74" s="119">
        <v>0</v>
      </c>
      <c r="H74" s="121">
        <v>0</v>
      </c>
      <c r="I74" s="121">
        <v>0</v>
      </c>
      <c r="J74" s="120">
        <v>0</v>
      </c>
      <c r="K74" s="120">
        <v>0</v>
      </c>
      <c r="L74" s="120">
        <v>0</v>
      </c>
      <c r="M74" s="120">
        <v>0</v>
      </c>
      <c r="N74" s="120">
        <v>0</v>
      </c>
      <c r="O74" s="118">
        <f t="shared" si="11"/>
        <v>0</v>
      </c>
      <c r="P74" s="73"/>
    </row>
    <row r="75" spans="2:16" ht="18" customHeight="1" x14ac:dyDescent="0.35">
      <c r="B75" s="164" t="s">
        <v>78</v>
      </c>
      <c r="C75" s="119">
        <v>0</v>
      </c>
      <c r="D75" s="120">
        <v>0</v>
      </c>
      <c r="E75" s="119">
        <v>0</v>
      </c>
      <c r="F75" s="119">
        <v>0</v>
      </c>
      <c r="G75" s="119">
        <v>0</v>
      </c>
      <c r="H75" s="121">
        <v>0</v>
      </c>
      <c r="I75" s="121">
        <v>0</v>
      </c>
      <c r="J75" s="120">
        <v>0</v>
      </c>
      <c r="K75" s="120">
        <v>0</v>
      </c>
      <c r="L75" s="120">
        <v>0</v>
      </c>
      <c r="M75" s="120">
        <v>0</v>
      </c>
      <c r="N75" s="120">
        <v>0</v>
      </c>
      <c r="O75" s="118">
        <f t="shared" si="11"/>
        <v>0</v>
      </c>
      <c r="P75" s="73"/>
    </row>
    <row r="76" spans="2:16" ht="18" customHeight="1" x14ac:dyDescent="0.35">
      <c r="B76" s="165" t="s">
        <v>79</v>
      </c>
      <c r="C76" s="124">
        <f>SUM(C77:C80)</f>
        <v>0</v>
      </c>
      <c r="D76" s="133">
        <f>SUM(D77:D80)</f>
        <v>0</v>
      </c>
      <c r="E76" s="124">
        <v>0</v>
      </c>
      <c r="F76" s="124">
        <v>0</v>
      </c>
      <c r="G76" s="124">
        <f t="shared" ref="G76:N76" si="15">SUM(G77:G80)</f>
        <v>0</v>
      </c>
      <c r="H76" s="132">
        <f t="shared" si="15"/>
        <v>0</v>
      </c>
      <c r="I76" s="132">
        <f t="shared" si="15"/>
        <v>0</v>
      </c>
      <c r="J76" s="133">
        <f t="shared" si="15"/>
        <v>0</v>
      </c>
      <c r="K76" s="133">
        <f t="shared" si="15"/>
        <v>0</v>
      </c>
      <c r="L76" s="133">
        <f t="shared" si="15"/>
        <v>0</v>
      </c>
      <c r="M76" s="133">
        <f t="shared" si="15"/>
        <v>0</v>
      </c>
      <c r="N76" s="133">
        <f t="shared" si="15"/>
        <v>0</v>
      </c>
      <c r="O76" s="133">
        <f t="shared" si="11"/>
        <v>0</v>
      </c>
      <c r="P76" s="75"/>
    </row>
    <row r="77" spans="2:16" ht="18" customHeight="1" x14ac:dyDescent="0.35">
      <c r="B77" s="164" t="s">
        <v>80</v>
      </c>
      <c r="C77" s="119">
        <v>0</v>
      </c>
      <c r="D77" s="120">
        <v>0</v>
      </c>
      <c r="E77" s="119">
        <v>0</v>
      </c>
      <c r="F77" s="119">
        <v>0</v>
      </c>
      <c r="G77" s="119">
        <v>0</v>
      </c>
      <c r="H77" s="121">
        <v>0</v>
      </c>
      <c r="I77" s="121">
        <v>0</v>
      </c>
      <c r="J77" s="120">
        <v>0</v>
      </c>
      <c r="K77" s="120">
        <v>0</v>
      </c>
      <c r="L77" s="120">
        <v>0</v>
      </c>
      <c r="M77" s="120">
        <v>0</v>
      </c>
      <c r="N77" s="120">
        <v>0</v>
      </c>
      <c r="O77" s="118">
        <f t="shared" si="11"/>
        <v>0</v>
      </c>
      <c r="P77" s="74"/>
    </row>
    <row r="78" spans="2:16" ht="18" customHeight="1" x14ac:dyDescent="0.35">
      <c r="B78" s="164" t="s">
        <v>81</v>
      </c>
      <c r="C78" s="119">
        <v>0</v>
      </c>
      <c r="D78" s="120">
        <v>0</v>
      </c>
      <c r="E78" s="119">
        <v>0</v>
      </c>
      <c r="F78" s="119">
        <v>0</v>
      </c>
      <c r="G78" s="119">
        <v>0</v>
      </c>
      <c r="H78" s="121">
        <v>0</v>
      </c>
      <c r="I78" s="121">
        <v>0</v>
      </c>
      <c r="J78" s="120">
        <v>0</v>
      </c>
      <c r="K78" s="120">
        <v>0</v>
      </c>
      <c r="L78" s="120">
        <v>0</v>
      </c>
      <c r="M78" s="120">
        <v>0</v>
      </c>
      <c r="N78" s="120">
        <v>0</v>
      </c>
      <c r="O78" s="118">
        <f t="shared" si="11"/>
        <v>0</v>
      </c>
      <c r="P78" s="74"/>
    </row>
    <row r="79" spans="2:16" ht="18" customHeight="1" x14ac:dyDescent="0.35">
      <c r="B79" s="164" t="s">
        <v>82</v>
      </c>
      <c r="C79" s="119">
        <v>0</v>
      </c>
      <c r="D79" s="120">
        <v>0</v>
      </c>
      <c r="E79" s="119">
        <v>0</v>
      </c>
      <c r="F79" s="119">
        <v>0</v>
      </c>
      <c r="G79" s="119">
        <v>0</v>
      </c>
      <c r="H79" s="121">
        <v>0</v>
      </c>
      <c r="I79" s="121">
        <v>0</v>
      </c>
      <c r="J79" s="120">
        <v>0</v>
      </c>
      <c r="K79" s="120">
        <v>0</v>
      </c>
      <c r="L79" s="120">
        <v>0</v>
      </c>
      <c r="M79" s="120">
        <v>0</v>
      </c>
      <c r="N79" s="120">
        <v>0</v>
      </c>
      <c r="O79" s="118">
        <f t="shared" si="11"/>
        <v>0</v>
      </c>
      <c r="P79" s="74"/>
    </row>
    <row r="80" spans="2:16" ht="18" customHeight="1" x14ac:dyDescent="0.35">
      <c r="B80" s="170" t="s">
        <v>83</v>
      </c>
      <c r="C80" s="135">
        <v>0</v>
      </c>
      <c r="D80" s="150">
        <v>0</v>
      </c>
      <c r="E80" s="135">
        <v>0</v>
      </c>
      <c r="F80" s="135">
        <v>0</v>
      </c>
      <c r="G80" s="135">
        <v>0</v>
      </c>
      <c r="H80" s="174">
        <v>0</v>
      </c>
      <c r="I80" s="174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75">
        <f t="shared" si="11"/>
        <v>0</v>
      </c>
      <c r="P80" s="74"/>
    </row>
    <row r="81" spans="2:17" ht="18" customHeight="1" x14ac:dyDescent="0.35">
      <c r="B81" s="161" t="s">
        <v>84</v>
      </c>
      <c r="C81" s="136">
        <f>C53+C35+C25+C15+C9</f>
        <v>6650211.4900000002</v>
      </c>
      <c r="D81" s="136">
        <f>D53+D35+D25+D15+D9</f>
        <v>6655308.8100000005</v>
      </c>
      <c r="E81" s="136">
        <f t="shared" ref="E81:N81" si="16">+E53+E35+E25+E15+E9</f>
        <v>6140597.2000000002</v>
      </c>
      <c r="F81" s="136">
        <f t="shared" si="16"/>
        <v>7066728.9900000002</v>
      </c>
      <c r="G81" s="136">
        <f t="shared" si="16"/>
        <v>17415886.039999999</v>
      </c>
      <c r="H81" s="137">
        <f t="shared" si="16"/>
        <v>6772097.3200000003</v>
      </c>
      <c r="I81" s="137">
        <f t="shared" si="16"/>
        <v>7861549.25</v>
      </c>
      <c r="J81" s="137">
        <f t="shared" si="16"/>
        <v>7184547.4000000004</v>
      </c>
      <c r="K81" s="137">
        <f t="shared" si="16"/>
        <v>5714181.4399999995</v>
      </c>
      <c r="L81" s="137">
        <f t="shared" si="16"/>
        <v>12990876.73</v>
      </c>
      <c r="M81" s="137">
        <f t="shared" si="16"/>
        <v>3452340.1799999978</v>
      </c>
      <c r="N81" s="137">
        <f t="shared" si="16"/>
        <v>0</v>
      </c>
      <c r="O81" s="136">
        <f>O53+O35+O25+O15+O9+O65+O70+O76</f>
        <v>87904324.849999994</v>
      </c>
      <c r="P81" s="76"/>
    </row>
    <row r="82" spans="2:17" ht="18" customHeight="1" x14ac:dyDescent="0.3">
      <c r="B82" s="202" t="s">
        <v>85</v>
      </c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4"/>
      <c r="P82" s="77"/>
    </row>
    <row r="83" spans="2:17" s="17" customFormat="1" ht="6" customHeight="1" x14ac:dyDescent="0.3"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200"/>
      <c r="P83" s="77"/>
    </row>
    <row r="84" spans="2:17" s="17" customFormat="1" ht="18" customHeight="1" x14ac:dyDescent="0.35">
      <c r="B84" s="162" t="s">
        <v>86</v>
      </c>
      <c r="C84" s="138">
        <f>SUM(C85:C86)</f>
        <v>0</v>
      </c>
      <c r="D84" s="139">
        <f t="shared" ref="D84:N84" si="17">SUM(D85)</f>
        <v>0</v>
      </c>
      <c r="E84" s="138">
        <f t="shared" si="17"/>
        <v>0</v>
      </c>
      <c r="F84" s="138">
        <f t="shared" si="17"/>
        <v>0</v>
      </c>
      <c r="G84" s="138">
        <f t="shared" si="17"/>
        <v>0</v>
      </c>
      <c r="H84" s="140">
        <f t="shared" si="17"/>
        <v>0</v>
      </c>
      <c r="I84" s="140">
        <f t="shared" si="17"/>
        <v>0</v>
      </c>
      <c r="J84" s="139">
        <f t="shared" si="17"/>
        <v>0</v>
      </c>
      <c r="K84" s="139">
        <f t="shared" si="17"/>
        <v>0</v>
      </c>
      <c r="L84" s="139">
        <f t="shared" si="17"/>
        <v>0</v>
      </c>
      <c r="M84" s="139">
        <f t="shared" si="17"/>
        <v>0</v>
      </c>
      <c r="N84" s="139">
        <f t="shared" si="17"/>
        <v>0</v>
      </c>
      <c r="O84" s="139">
        <f t="shared" ref="O84:O91" si="18">SUM(C84:N84)</f>
        <v>0</v>
      </c>
      <c r="P84" s="78"/>
    </row>
    <row r="85" spans="2:17" ht="18" customHeight="1" x14ac:dyDescent="0.35">
      <c r="B85" s="163" t="s">
        <v>87</v>
      </c>
      <c r="C85" s="141">
        <v>0</v>
      </c>
      <c r="D85" s="142">
        <v>0</v>
      </c>
      <c r="E85" s="141">
        <v>0</v>
      </c>
      <c r="F85" s="141">
        <v>0</v>
      </c>
      <c r="G85" s="141">
        <v>0</v>
      </c>
      <c r="H85" s="143">
        <v>0</v>
      </c>
      <c r="I85" s="142">
        <v>0</v>
      </c>
      <c r="J85" s="142">
        <v>0</v>
      </c>
      <c r="K85" s="143">
        <v>0</v>
      </c>
      <c r="L85" s="142">
        <v>0</v>
      </c>
      <c r="M85" s="142">
        <v>0</v>
      </c>
      <c r="N85" s="143">
        <v>0</v>
      </c>
      <c r="O85" s="120">
        <f t="shared" si="18"/>
        <v>0</v>
      </c>
      <c r="P85" s="74"/>
    </row>
    <row r="86" spans="2:17" ht="18" customHeight="1" x14ac:dyDescent="0.35">
      <c r="B86" s="164" t="s">
        <v>88</v>
      </c>
      <c r="C86" s="144">
        <v>0</v>
      </c>
      <c r="D86" s="142">
        <v>0</v>
      </c>
      <c r="E86" s="141">
        <v>0</v>
      </c>
      <c r="F86" s="141">
        <v>0</v>
      </c>
      <c r="G86" s="141">
        <v>0</v>
      </c>
      <c r="H86" s="143">
        <v>0</v>
      </c>
      <c r="I86" s="142">
        <v>0</v>
      </c>
      <c r="J86" s="142">
        <v>0</v>
      </c>
      <c r="K86" s="142">
        <v>0</v>
      </c>
      <c r="L86" s="142">
        <v>0</v>
      </c>
      <c r="M86" s="142">
        <v>0</v>
      </c>
      <c r="N86" s="104">
        <v>0</v>
      </c>
      <c r="O86" s="120">
        <f t="shared" si="18"/>
        <v>0</v>
      </c>
      <c r="P86" s="74"/>
    </row>
    <row r="87" spans="2:17" s="17" customFormat="1" ht="18" customHeight="1" x14ac:dyDescent="0.35">
      <c r="B87" s="165" t="s">
        <v>89</v>
      </c>
      <c r="C87" s="145">
        <f>SUM(C88:C89)</f>
        <v>0</v>
      </c>
      <c r="D87" s="146">
        <f t="shared" ref="D87:N87" si="19">SUM(D88)</f>
        <v>0</v>
      </c>
      <c r="E87" s="145">
        <f t="shared" si="19"/>
        <v>0</v>
      </c>
      <c r="F87" s="145">
        <f t="shared" si="19"/>
        <v>0</v>
      </c>
      <c r="G87" s="145">
        <f t="shared" si="19"/>
        <v>0</v>
      </c>
      <c r="H87" s="147">
        <f t="shared" si="19"/>
        <v>0</v>
      </c>
      <c r="I87" s="146">
        <f t="shared" si="19"/>
        <v>0</v>
      </c>
      <c r="J87" s="146">
        <f t="shared" si="19"/>
        <v>0</v>
      </c>
      <c r="K87" s="146">
        <f t="shared" si="19"/>
        <v>0</v>
      </c>
      <c r="L87" s="146">
        <f t="shared" si="19"/>
        <v>0</v>
      </c>
      <c r="M87" s="146">
        <f t="shared" si="19"/>
        <v>0</v>
      </c>
      <c r="N87" s="146">
        <f t="shared" si="19"/>
        <v>0</v>
      </c>
      <c r="O87" s="146">
        <f t="shared" si="18"/>
        <v>0</v>
      </c>
      <c r="P87" s="78"/>
    </row>
    <row r="88" spans="2:17" ht="18" customHeight="1" x14ac:dyDescent="0.35">
      <c r="B88" s="163" t="s">
        <v>90</v>
      </c>
      <c r="C88" s="141">
        <v>0</v>
      </c>
      <c r="D88" s="142">
        <v>0</v>
      </c>
      <c r="E88" s="141">
        <v>0</v>
      </c>
      <c r="F88" s="141">
        <v>0</v>
      </c>
      <c r="G88" s="141">
        <v>0</v>
      </c>
      <c r="H88" s="143">
        <v>0</v>
      </c>
      <c r="I88" s="142">
        <v>0</v>
      </c>
      <c r="J88" s="142">
        <v>0</v>
      </c>
      <c r="K88" s="142">
        <v>0</v>
      </c>
      <c r="L88" s="142">
        <v>0</v>
      </c>
      <c r="M88" s="142">
        <v>0</v>
      </c>
      <c r="N88" s="143">
        <v>0</v>
      </c>
      <c r="O88" s="120">
        <f t="shared" si="18"/>
        <v>0</v>
      </c>
      <c r="P88" s="74"/>
    </row>
    <row r="89" spans="2:17" ht="18" customHeight="1" x14ac:dyDescent="0.35">
      <c r="B89" s="163" t="s">
        <v>91</v>
      </c>
      <c r="C89" s="141">
        <v>0</v>
      </c>
      <c r="D89" s="142">
        <v>0</v>
      </c>
      <c r="E89" s="141">
        <v>0</v>
      </c>
      <c r="F89" s="141">
        <v>0</v>
      </c>
      <c r="G89" s="141">
        <v>0</v>
      </c>
      <c r="H89" s="143">
        <v>0</v>
      </c>
      <c r="I89" s="142">
        <v>0</v>
      </c>
      <c r="J89" s="142">
        <v>0</v>
      </c>
      <c r="K89" s="142">
        <v>0</v>
      </c>
      <c r="L89" s="142">
        <v>0</v>
      </c>
      <c r="M89" s="142">
        <v>0</v>
      </c>
      <c r="N89" s="104">
        <v>0</v>
      </c>
      <c r="O89" s="120">
        <f t="shared" si="18"/>
        <v>0</v>
      </c>
      <c r="P89" s="74"/>
    </row>
    <row r="90" spans="2:17" ht="18" customHeight="1" x14ac:dyDescent="0.35">
      <c r="B90" s="165" t="s">
        <v>92</v>
      </c>
      <c r="C90" s="145">
        <f t="shared" ref="C90:N90" si="20">SUM(C91)</f>
        <v>0</v>
      </c>
      <c r="D90" s="146">
        <f t="shared" si="20"/>
        <v>0</v>
      </c>
      <c r="E90" s="145">
        <f t="shared" si="20"/>
        <v>0</v>
      </c>
      <c r="F90" s="145">
        <f t="shared" si="20"/>
        <v>0</v>
      </c>
      <c r="G90" s="145">
        <f t="shared" si="20"/>
        <v>0</v>
      </c>
      <c r="H90" s="147">
        <f t="shared" si="20"/>
        <v>0</v>
      </c>
      <c r="I90" s="146">
        <f t="shared" si="20"/>
        <v>0</v>
      </c>
      <c r="J90" s="146">
        <f t="shared" si="20"/>
        <v>0</v>
      </c>
      <c r="K90" s="146">
        <f t="shared" si="20"/>
        <v>0</v>
      </c>
      <c r="L90" s="146">
        <f t="shared" si="20"/>
        <v>0</v>
      </c>
      <c r="M90" s="146">
        <f t="shared" si="20"/>
        <v>0</v>
      </c>
      <c r="N90" s="146">
        <f t="shared" si="20"/>
        <v>0</v>
      </c>
      <c r="O90" s="146">
        <f t="shared" si="18"/>
        <v>0</v>
      </c>
      <c r="P90" s="78"/>
    </row>
    <row r="91" spans="2:17" ht="18" customHeight="1" x14ac:dyDescent="0.35">
      <c r="B91" s="166" t="s">
        <v>93</v>
      </c>
      <c r="C91" s="148">
        <v>0</v>
      </c>
      <c r="D91" s="109">
        <v>0</v>
      </c>
      <c r="E91" s="148">
        <v>0</v>
      </c>
      <c r="F91" s="148">
        <v>0</v>
      </c>
      <c r="G91" s="148">
        <v>0</v>
      </c>
      <c r="H91" s="149">
        <v>0</v>
      </c>
      <c r="I91" s="149">
        <v>0</v>
      </c>
      <c r="J91" s="109">
        <v>0</v>
      </c>
      <c r="K91" s="149">
        <v>0</v>
      </c>
      <c r="L91" s="109">
        <v>0</v>
      </c>
      <c r="M91" s="109">
        <v>0</v>
      </c>
      <c r="N91" s="149">
        <v>0</v>
      </c>
      <c r="O91" s="150">
        <f t="shared" si="18"/>
        <v>0</v>
      </c>
      <c r="P91" s="74"/>
    </row>
    <row r="92" spans="2:17" ht="18" customHeight="1" x14ac:dyDescent="0.35">
      <c r="B92" s="161" t="s">
        <v>94</v>
      </c>
      <c r="C92" s="137">
        <f>SUM(C84:C91)</f>
        <v>0</v>
      </c>
      <c r="D92" s="137">
        <f t="shared" ref="D92:N92" si="21">SUM(D84:D91)</f>
        <v>0</v>
      </c>
      <c r="E92" s="137">
        <f t="shared" si="21"/>
        <v>0</v>
      </c>
      <c r="F92" s="137">
        <f t="shared" si="21"/>
        <v>0</v>
      </c>
      <c r="G92" s="137">
        <f t="shared" si="21"/>
        <v>0</v>
      </c>
      <c r="H92" s="137">
        <f t="shared" si="21"/>
        <v>0</v>
      </c>
      <c r="I92" s="137">
        <f t="shared" si="21"/>
        <v>0</v>
      </c>
      <c r="J92" s="137">
        <f t="shared" si="21"/>
        <v>0</v>
      </c>
      <c r="K92" s="137">
        <f t="shared" si="21"/>
        <v>0</v>
      </c>
      <c r="L92" s="137">
        <f t="shared" si="21"/>
        <v>0</v>
      </c>
      <c r="M92" s="137">
        <f t="shared" si="21"/>
        <v>0</v>
      </c>
      <c r="N92" s="137">
        <f t="shared" si="21"/>
        <v>0</v>
      </c>
      <c r="O92" s="137">
        <f>SUM(O84:O91)</f>
        <v>0</v>
      </c>
      <c r="P92" s="79"/>
    </row>
    <row r="93" spans="2:17" ht="9" customHeight="1" x14ac:dyDescent="0.35">
      <c r="B93" s="59"/>
      <c r="C93" s="151"/>
      <c r="D93" s="143"/>
      <c r="E93" s="151"/>
      <c r="F93" s="151"/>
      <c r="G93" s="151"/>
      <c r="H93" s="143"/>
      <c r="I93" s="143"/>
      <c r="J93" s="143"/>
      <c r="K93" s="143"/>
      <c r="L93" s="143"/>
      <c r="M93" s="143"/>
      <c r="N93" s="143"/>
      <c r="O93" s="142"/>
    </row>
    <row r="94" spans="2:17" ht="18" customHeight="1" x14ac:dyDescent="0.35">
      <c r="B94" s="62" t="s">
        <v>95</v>
      </c>
      <c r="C94" s="152">
        <f>C81+C92</f>
        <v>6650211.4900000002</v>
      </c>
      <c r="D94" s="152">
        <f>D81+D92</f>
        <v>6655308.8100000005</v>
      </c>
      <c r="E94" s="152">
        <f t="shared" ref="E94:N94" si="22">+E81</f>
        <v>6140597.2000000002</v>
      </c>
      <c r="F94" s="152">
        <f t="shared" si="22"/>
        <v>7066728.9900000002</v>
      </c>
      <c r="G94" s="152">
        <f t="shared" si="22"/>
        <v>17415886.039999999</v>
      </c>
      <c r="H94" s="152">
        <f t="shared" si="22"/>
        <v>6772097.3200000003</v>
      </c>
      <c r="I94" s="152">
        <f t="shared" si="22"/>
        <v>7861549.25</v>
      </c>
      <c r="J94" s="152">
        <f t="shared" si="22"/>
        <v>7184547.4000000004</v>
      </c>
      <c r="K94" s="152">
        <f t="shared" si="22"/>
        <v>5714181.4399999995</v>
      </c>
      <c r="L94" s="152">
        <f t="shared" si="22"/>
        <v>12990876.73</v>
      </c>
      <c r="M94" s="152">
        <f t="shared" si="22"/>
        <v>3452340.1799999978</v>
      </c>
      <c r="N94" s="152">
        <f t="shared" si="22"/>
        <v>0</v>
      </c>
      <c r="O94" s="152">
        <f>+O81+O92</f>
        <v>87904324.849999994</v>
      </c>
      <c r="P94" s="80"/>
      <c r="Q94" s="63"/>
    </row>
    <row r="95" spans="2:17" x14ac:dyDescent="0.35">
      <c r="B95" t="s">
        <v>121</v>
      </c>
      <c r="C95" s="104"/>
      <c r="Q95" s="25"/>
    </row>
    <row r="96" spans="2:17" x14ac:dyDescent="0.35">
      <c r="B96" t="s">
        <v>120</v>
      </c>
      <c r="C96" s="104"/>
      <c r="D96" s="154"/>
      <c r="E96" s="155"/>
      <c r="F96" s="155"/>
      <c r="G96" s="155"/>
      <c r="H96" s="154"/>
      <c r="I96" s="154"/>
      <c r="J96" s="154"/>
      <c r="K96" s="154"/>
      <c r="L96" s="154"/>
      <c r="M96" s="154"/>
      <c r="N96" s="154"/>
      <c r="O96" s="154"/>
    </row>
    <row r="97" spans="2:16" x14ac:dyDescent="0.35">
      <c r="E97" s="156"/>
      <c r="F97" s="156"/>
      <c r="G97" s="156"/>
    </row>
    <row r="98" spans="2:16" x14ac:dyDescent="0.35">
      <c r="E98" s="156"/>
      <c r="F98" s="156"/>
      <c r="G98" s="156"/>
    </row>
    <row r="99" spans="2:16" x14ac:dyDescent="0.35">
      <c r="E99" s="156"/>
      <c r="F99" s="156"/>
      <c r="G99" s="156"/>
      <c r="O99" s="157"/>
    </row>
    <row r="100" spans="2:16" x14ac:dyDescent="0.35">
      <c r="E100" s="156"/>
      <c r="F100" s="156"/>
      <c r="G100" s="156"/>
    </row>
    <row r="101" spans="2:16" ht="22.5" customHeight="1" x14ac:dyDescent="0.35">
      <c r="E101" s="156"/>
      <c r="F101" s="156"/>
      <c r="G101" s="156"/>
    </row>
    <row r="103" spans="2:16" x14ac:dyDescent="0.35">
      <c r="B103" s="159" t="s">
        <v>108</v>
      </c>
      <c r="D103" s="158"/>
      <c r="E103" s="159"/>
      <c r="H103" s="158"/>
      <c r="J103" s="159"/>
      <c r="K103" s="158"/>
      <c r="L103" s="159" t="s">
        <v>107</v>
      </c>
      <c r="M103" s="158"/>
      <c r="N103" s="158"/>
    </row>
    <row r="104" spans="2:16" x14ac:dyDescent="0.35">
      <c r="B104" s="82" t="s">
        <v>109</v>
      </c>
      <c r="L104" s="153" t="s">
        <v>97</v>
      </c>
      <c r="O104" s="158"/>
      <c r="P104" s="78"/>
    </row>
    <row r="109" spans="2:16" x14ac:dyDescent="0.35">
      <c r="E109" s="156"/>
      <c r="F109" s="104"/>
      <c r="G109" s="104"/>
    </row>
    <row r="110" spans="2:16" x14ac:dyDescent="0.35">
      <c r="E110" s="155"/>
      <c r="F110" s="155"/>
      <c r="G110" s="155"/>
    </row>
    <row r="111" spans="2:16" x14ac:dyDescent="0.35">
      <c r="B111" t="s">
        <v>110</v>
      </c>
    </row>
    <row r="112" spans="2:16" x14ac:dyDescent="0.35">
      <c r="B112" s="201" t="s">
        <v>111</v>
      </c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</row>
    <row r="113" spans="2:15" ht="14.4" x14ac:dyDescent="0.3">
      <c r="B113" s="183" t="s">
        <v>98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</row>
    <row r="114" spans="2:15" x14ac:dyDescent="0.35">
      <c r="D114" s="154"/>
      <c r="E114" s="155"/>
      <c r="F114" s="155"/>
      <c r="G114" s="155"/>
    </row>
    <row r="115" spans="2:15" x14ac:dyDescent="0.35">
      <c r="E115" s="160"/>
      <c r="F115" s="160"/>
      <c r="G115" s="160"/>
      <c r="H115" s="160"/>
    </row>
    <row r="118" spans="2:15" x14ac:dyDescent="0.35">
      <c r="G118" s="160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" right="0" top="0.59055118110236227" bottom="3.937007874015748E-2" header="0.11811023622047245" footer="3.937007874015748E-2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Febrero 2024</vt:lpstr>
      <vt:lpstr>Marzo 2024</vt:lpstr>
      <vt:lpstr>PROYECCION 2DO TRIMESTRE 2024</vt:lpstr>
      <vt:lpstr>Abril 2024</vt:lpstr>
      <vt:lpstr>Mayo 2024</vt:lpstr>
      <vt:lpstr>Noviembre 2024</vt:lpstr>
      <vt:lpstr>'Abril 2024'!Área_de_impresión</vt:lpstr>
      <vt:lpstr>'Febrero 2024'!Área_de_impresión</vt:lpstr>
      <vt:lpstr>'Marzo 2024'!Área_de_impresión</vt:lpstr>
      <vt:lpstr>'Mayo 2024'!Área_de_impresión</vt:lpstr>
      <vt:lpstr>'Noviembre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2024-12-05T14:04:50Z</cp:lastPrinted>
  <dcterms:created xsi:type="dcterms:W3CDTF">2023-07-04T20:33:25Z</dcterms:created>
  <dcterms:modified xsi:type="dcterms:W3CDTF">2024-12-06T18:13:16Z</dcterms:modified>
</cp:coreProperties>
</file>