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ocumentos Portal de Transparencia\Presupuesto Aprobado 2021 y Ejecuciones Presupuestarias\Ejecuciones Presupuestarias\2024\Septiembre\"/>
    </mc:Choice>
  </mc:AlternateContent>
  <xr:revisionPtr revIDLastSave="0" documentId="8_{DB7CE7D4-C067-4F83-83B3-2BEBA0D847B9}" xr6:coauthVersionLast="47" xr6:coauthVersionMax="47" xr10:uidLastSave="{00000000-0000-0000-0000-000000000000}"/>
  <bookViews>
    <workbookView xWindow="-24120" yWindow="0" windowWidth="24240" windowHeight="13140" xr2:uid="{6652C37E-4E5C-472B-A13F-0F3D9FF5ACB1}"/>
  </bookViews>
  <sheets>
    <sheet name="Septiembre 2024" sheetId="1" r:id="rId1"/>
  </sheets>
  <definedNames>
    <definedName name="_xlnm.Print_Area" localSheetId="0">'Septiembre 2024'!$A$1:$O$113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1" l="1"/>
  <c r="N90" i="1"/>
  <c r="M90" i="1"/>
  <c r="L90" i="1"/>
  <c r="K90" i="1"/>
  <c r="J90" i="1"/>
  <c r="I90" i="1"/>
  <c r="H90" i="1"/>
  <c r="G90" i="1"/>
  <c r="F90" i="1"/>
  <c r="E90" i="1"/>
  <c r="D90" i="1"/>
  <c r="C90" i="1"/>
  <c r="O90" i="1" s="1"/>
  <c r="O89" i="1"/>
  <c r="O88" i="1"/>
  <c r="N87" i="1"/>
  <c r="M87" i="1"/>
  <c r="L87" i="1"/>
  <c r="K87" i="1"/>
  <c r="J87" i="1"/>
  <c r="I87" i="1"/>
  <c r="H87" i="1"/>
  <c r="G87" i="1"/>
  <c r="F87" i="1"/>
  <c r="E87" i="1"/>
  <c r="D87" i="1"/>
  <c r="C87" i="1"/>
  <c r="O87" i="1" s="1"/>
  <c r="O86" i="1"/>
  <c r="O85" i="1"/>
  <c r="N84" i="1"/>
  <c r="N92" i="1" s="1"/>
  <c r="M84" i="1"/>
  <c r="M92" i="1" s="1"/>
  <c r="L84" i="1"/>
  <c r="L92" i="1" s="1"/>
  <c r="K84" i="1"/>
  <c r="K92" i="1" s="1"/>
  <c r="J84" i="1"/>
  <c r="J92" i="1" s="1"/>
  <c r="I84" i="1"/>
  <c r="I92" i="1" s="1"/>
  <c r="H84" i="1"/>
  <c r="H92" i="1" s="1"/>
  <c r="G84" i="1"/>
  <c r="G92" i="1" s="1"/>
  <c r="F84" i="1"/>
  <c r="F92" i="1" s="1"/>
  <c r="E84" i="1"/>
  <c r="E92" i="1" s="1"/>
  <c r="D84" i="1"/>
  <c r="D92" i="1" s="1"/>
  <c r="C84" i="1"/>
  <c r="C92" i="1" s="1"/>
  <c r="O80" i="1"/>
  <c r="O79" i="1"/>
  <c r="O78" i="1"/>
  <c r="O77" i="1"/>
  <c r="N76" i="1"/>
  <c r="M76" i="1"/>
  <c r="L76" i="1"/>
  <c r="K76" i="1"/>
  <c r="J76" i="1"/>
  <c r="I76" i="1"/>
  <c r="H76" i="1"/>
  <c r="G76" i="1"/>
  <c r="D76" i="1"/>
  <c r="C76" i="1"/>
  <c r="O76" i="1" s="1"/>
  <c r="O75" i="1"/>
  <c r="O74" i="1"/>
  <c r="O73" i="1"/>
  <c r="O72" i="1"/>
  <c r="O71" i="1"/>
  <c r="N70" i="1"/>
  <c r="M70" i="1"/>
  <c r="L70" i="1"/>
  <c r="K70" i="1"/>
  <c r="J70" i="1"/>
  <c r="I70" i="1"/>
  <c r="H70" i="1"/>
  <c r="G70" i="1"/>
  <c r="D70" i="1"/>
  <c r="C70" i="1"/>
  <c r="O70" i="1" s="1"/>
  <c r="O69" i="1"/>
  <c r="O68" i="1"/>
  <c r="O67" i="1"/>
  <c r="O66" i="1"/>
  <c r="N65" i="1"/>
  <c r="M65" i="1"/>
  <c r="L65" i="1"/>
  <c r="K65" i="1"/>
  <c r="J65" i="1"/>
  <c r="I65" i="1"/>
  <c r="H65" i="1"/>
  <c r="G65" i="1"/>
  <c r="O65" i="1" s="1"/>
  <c r="D65" i="1"/>
  <c r="C65" i="1"/>
  <c r="O64" i="1"/>
  <c r="O63" i="1"/>
  <c r="O62" i="1"/>
  <c r="O61" i="1"/>
  <c r="O60" i="1"/>
  <c r="O59" i="1"/>
  <c r="O58" i="1"/>
  <c r="O57" i="1"/>
  <c r="O56" i="1"/>
  <c r="O55" i="1"/>
  <c r="O54" i="1"/>
  <c r="N53" i="1"/>
  <c r="N81" i="1" s="1"/>
  <c r="N94" i="1" s="1"/>
  <c r="M53" i="1"/>
  <c r="M81" i="1" s="1"/>
  <c r="M94" i="1" s="1"/>
  <c r="L53" i="1"/>
  <c r="L81" i="1" s="1"/>
  <c r="L94" i="1" s="1"/>
  <c r="K53" i="1"/>
  <c r="J53" i="1"/>
  <c r="I53" i="1"/>
  <c r="I81" i="1" s="1"/>
  <c r="I94" i="1" s="1"/>
  <c r="H53" i="1"/>
  <c r="G53" i="1"/>
  <c r="F53" i="1"/>
  <c r="F81" i="1" s="1"/>
  <c r="F94" i="1" s="1"/>
  <c r="E53" i="1"/>
  <c r="D53" i="1"/>
  <c r="C53" i="1"/>
  <c r="O53" i="1" s="1"/>
  <c r="O52" i="1"/>
  <c r="O51" i="1"/>
  <c r="O50" i="1"/>
  <c r="O49" i="1"/>
  <c r="O48" i="1"/>
  <c r="O47" i="1"/>
  <c r="O46" i="1"/>
  <c r="I45" i="1"/>
  <c r="H45" i="1"/>
  <c r="G45" i="1"/>
  <c r="F45" i="1"/>
  <c r="E45" i="1"/>
  <c r="D45" i="1"/>
  <c r="C45" i="1"/>
  <c r="O45" i="1" s="1"/>
  <c r="O44" i="1"/>
  <c r="O43" i="1"/>
  <c r="O42" i="1"/>
  <c r="O41" i="1"/>
  <c r="O40" i="1"/>
  <c r="O39" i="1"/>
  <c r="O38" i="1"/>
  <c r="O37" i="1"/>
  <c r="O36" i="1"/>
  <c r="N35" i="1"/>
  <c r="M35" i="1"/>
  <c r="L35" i="1"/>
  <c r="K35" i="1"/>
  <c r="J35" i="1"/>
  <c r="I35" i="1"/>
  <c r="H35" i="1"/>
  <c r="G35" i="1"/>
  <c r="F35" i="1"/>
  <c r="E35" i="1"/>
  <c r="D35" i="1"/>
  <c r="C35" i="1"/>
  <c r="O35" i="1" s="1"/>
  <c r="O34" i="1"/>
  <c r="O33" i="1"/>
  <c r="O32" i="1"/>
  <c r="O31" i="1"/>
  <c r="O30" i="1"/>
  <c r="O29" i="1"/>
  <c r="O28" i="1"/>
  <c r="O27" i="1"/>
  <c r="O26" i="1"/>
  <c r="N25" i="1"/>
  <c r="M25" i="1"/>
  <c r="L25" i="1"/>
  <c r="K25" i="1"/>
  <c r="K81" i="1" s="1"/>
  <c r="K94" i="1" s="1"/>
  <c r="J25" i="1"/>
  <c r="I25" i="1"/>
  <c r="H25" i="1"/>
  <c r="G25" i="1"/>
  <c r="F25" i="1"/>
  <c r="E25" i="1"/>
  <c r="D25" i="1"/>
  <c r="C25" i="1"/>
  <c r="O25" i="1" s="1"/>
  <c r="O24" i="1"/>
  <c r="J23" i="1"/>
  <c r="H23" i="1"/>
  <c r="H15" i="1" s="1"/>
  <c r="G23" i="1"/>
  <c r="O23" i="1" s="1"/>
  <c r="O22" i="1"/>
  <c r="O21" i="1"/>
  <c r="O20" i="1"/>
  <c r="G20" i="1"/>
  <c r="G15" i="1" s="1"/>
  <c r="O19" i="1"/>
  <c r="O18" i="1"/>
  <c r="O17" i="1"/>
  <c r="O16" i="1"/>
  <c r="N15" i="1"/>
  <c r="M15" i="1"/>
  <c r="L15" i="1"/>
  <c r="K15" i="1"/>
  <c r="J15" i="1"/>
  <c r="I15" i="1"/>
  <c r="F15" i="1"/>
  <c r="E15" i="1"/>
  <c r="D15" i="1"/>
  <c r="C15" i="1"/>
  <c r="K14" i="1"/>
  <c r="J14" i="1"/>
  <c r="G14" i="1"/>
  <c r="E14" i="1"/>
  <c r="D14" i="1"/>
  <c r="O14" i="1" s="1"/>
  <c r="C14" i="1"/>
  <c r="O13" i="1"/>
  <c r="O12" i="1"/>
  <c r="O11" i="1"/>
  <c r="K10" i="1"/>
  <c r="J10" i="1"/>
  <c r="J9" i="1" s="1"/>
  <c r="G10" i="1"/>
  <c r="E10" i="1"/>
  <c r="E9" i="1" s="1"/>
  <c r="D10" i="1"/>
  <c r="C10" i="1"/>
  <c r="O10" i="1" s="1"/>
  <c r="N9" i="1"/>
  <c r="M9" i="1"/>
  <c r="L9" i="1"/>
  <c r="K9" i="1"/>
  <c r="I9" i="1"/>
  <c r="H9" i="1"/>
  <c r="G9" i="1"/>
  <c r="F9" i="1"/>
  <c r="C9" i="1"/>
  <c r="G81" i="1" l="1"/>
  <c r="G94" i="1" s="1"/>
  <c r="H81" i="1"/>
  <c r="H94" i="1" s="1"/>
  <c r="J81" i="1"/>
  <c r="J94" i="1" s="1"/>
  <c r="O9" i="1"/>
  <c r="O81" i="1" s="1"/>
  <c r="O94" i="1" s="1"/>
  <c r="O15" i="1"/>
  <c r="E81" i="1"/>
  <c r="E94" i="1" s="1"/>
  <c r="D9" i="1"/>
  <c r="D81" i="1" s="1"/>
  <c r="D94" i="1" s="1"/>
  <c r="C81" i="1"/>
  <c r="C94" i="1" s="1"/>
  <c r="O84" i="1"/>
  <c r="O92" i="1" s="1"/>
</calcChain>
</file>

<file path=xl/sharedStrings.xml><?xml version="1.0" encoding="utf-8"?>
<sst xmlns="http://schemas.openxmlformats.org/spreadsheetml/2006/main" count="111" uniqueCount="111">
  <si>
    <t>Organismo Dominicano de Acreditación - ODAC</t>
  </si>
  <si>
    <t>Año 2024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</si>
  <si>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</si>
  <si>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</si>
  <si>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</si>
  <si>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</si>
  <si>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</si>
  <si>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</si>
  <si>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</si>
  <si>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</si>
  <si>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</si>
  <si>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 xml:space="preserve">Julio </t>
  </si>
  <si>
    <t>Agosto</t>
  </si>
  <si>
    <t>Septiembre</t>
  </si>
  <si>
    <t>Octubre</t>
  </si>
  <si>
    <t>Noviembre</t>
  </si>
  <si>
    <t>Diciembre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</si>
  <si>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</si>
  <si>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</si>
  <si>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</si>
  <si>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</si>
  <si>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</si>
  <si>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</si>
  <si>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</si>
  <si>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</si>
  <si>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</si>
  <si>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</si>
  <si>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</si>
  <si>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</si>
  <si>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</si>
  <si>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</si>
  <si>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</si>
  <si>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</si>
  <si>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</si>
  <si>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</si>
  <si>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</si>
  <si>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</si>
  <si>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</si>
  <si>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</si>
  <si>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</si>
  <si>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</si>
  <si>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</si>
  <si>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</si>
  <si>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</si>
  <si>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</si>
  <si>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</si>
  <si>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</si>
  <si>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</si>
  <si>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</si>
  <si>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</si>
  <si>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</si>
  <si>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</si>
  <si>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</si>
  <si>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</si>
  <si>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</si>
  <si>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</si>
  <si>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</si>
  <si>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</si>
  <si>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</si>
  <si>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</si>
  <si>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</si>
  <si>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</si>
  <si>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</si>
  <si>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</si>
  <si>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</si>
  <si>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</si>
  <si>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</si>
  <si>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</si>
  <si>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</si>
  <si>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</si>
  <si>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</si>
  <si>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</si>
  <si>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</si>
  <si>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</si>
  <si>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</si>
  <si>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</si>
  <si>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</si>
  <si>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</si>
  <si>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</si>
  <si>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</si>
  <si>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</si>
  <si>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</si>
  <si>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</si>
  <si>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</si>
  <si>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</si>
  <si>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</si>
  <si>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</si>
  <si>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</si>
  <si>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</si>
  <si>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</si>
  <si>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</si>
  <si>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</si>
  <si>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</si>
  <si>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</si>
  <si>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</si>
  <si>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</si>
  <si>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</si>
  <si>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</si>
  <si>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</si>
  <si>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</si>
  <si>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</si>
  <si>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</si>
  <si>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</si>
  <si>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 xml:space="preserve">Nota: Gasto en etapa devengado. </t>
  </si>
  <si>
    <t xml:space="preserve">                                              Angel Alberto Sánchez González</t>
  </si>
  <si>
    <t xml:space="preserve">          Aura Migdalia Segura Matos</t>
  </si>
  <si>
    <t xml:space="preserve">                                              Encargado Div. Presupuesto</t>
  </si>
  <si>
    <t>Encargada Administrativa Financiera</t>
  </si>
  <si>
    <t xml:space="preserve"> </t>
  </si>
  <si>
    <t>Ángel David Taveras Difo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</si>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</sst>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 &quot;* #,##0.00_);_(&quot; &quot;* \(#,##0.00\);_(&quot; &quot;* &quot;-&quot;??_);_(@_)"/>
    <numFmt numFmtId="165" formatCode="_(* #,##0.00_);_(* \(#,##0.00\);_(* &quot;-&quot;??_);_(@_)"/>
    <numFmt numFmtId="166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sz val="14"/>
      <color theme="1"/>
      <name val="Aptos Narrow"/>
      <family val="2"/>
      <scheme val="minor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name val="Aptos Narrow"/>
      <family val="2"/>
      <scheme val="minor"/>
    </font>
    <font>
      <b/>
      <sz val="13"/>
      <color indexed="8"/>
      <name val="Aptos Narrow"/>
      <family val="2"/>
      <scheme val="minor"/>
    </font>
    <font>
      <sz val="14"/>
      <color indexed="8"/>
      <name val="Times New Roman"/>
      <family val="1"/>
    </font>
    <font>
      <b/>
      <sz val="14"/>
      <color theme="1"/>
      <name val="Aptos Narrow"/>
      <family val="2"/>
      <scheme val="minor"/>
    </font>
    <font>
      <sz val="13"/>
      <color indexed="8"/>
      <name val="Aptos Narrow"/>
      <family val="2"/>
      <scheme val="minor"/>
    </font>
    <font>
      <sz val="10"/>
      <color rgb="FFFF0000"/>
      <name val="Times New Roman"/>
      <family val="1"/>
    </font>
    <font>
      <b/>
      <sz val="11"/>
      <color rgb="FF000000"/>
      <name val="Arial"/>
      <family val="2"/>
    </font>
    <font>
      <b/>
      <sz val="13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11"/>
      <color indexed="8"/>
      <name val="Times New Roman"/>
      <family val="1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2" borderId="0" xfId="0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0" fillId="2" borderId="0" xfId="0" applyNumberFormat="1" applyFill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left" indent="3"/>
    </xf>
    <xf numFmtId="49" fontId="10" fillId="0" borderId="2" xfId="0" applyNumberFormat="1" applyFont="1" applyBorder="1" applyAlignment="1">
      <alignment horizontal="left" indent="3"/>
    </xf>
    <xf numFmtId="4" fontId="10" fillId="0" borderId="2" xfId="0" applyNumberFormat="1" applyFont="1" applyBorder="1" applyAlignment="1">
      <alignment horizontal="left" indent="3"/>
    </xf>
    <xf numFmtId="4" fontId="5" fillId="0" borderId="2" xfId="0" applyNumberFormat="1" applyFont="1" applyBorder="1"/>
    <xf numFmtId="49" fontId="9" fillId="0" borderId="1" xfId="0" applyNumberFormat="1" applyFont="1" applyBorder="1" applyAlignment="1">
      <alignment horizontal="left" indent="4"/>
    </xf>
    <xf numFmtId="165" fontId="11" fillId="0" borderId="1" xfId="2" applyNumberFormat="1" applyFont="1" applyBorder="1" applyAlignment="1">
      <alignment horizontal="right" vertical="justify" wrapText="1"/>
    </xf>
    <xf numFmtId="4" fontId="11" fillId="0" borderId="1" xfId="2" applyNumberFormat="1" applyFont="1" applyBorder="1" applyAlignment="1">
      <alignment horizontal="right" vertical="justify" wrapText="1"/>
    </xf>
    <xf numFmtId="165" fontId="11" fillId="0" borderId="1" xfId="1" applyFont="1" applyBorder="1" applyAlignment="1">
      <alignment horizontal="right" vertical="justify" wrapText="1"/>
    </xf>
    <xf numFmtId="4" fontId="11" fillId="0" borderId="3" xfId="2" applyNumberFormat="1" applyFont="1" applyBorder="1" applyAlignment="1">
      <alignment horizontal="right" vertical="justify" wrapText="1"/>
    </xf>
    <xf numFmtId="4" fontId="11" fillId="0" borderId="1" xfId="1" applyNumberFormat="1" applyFont="1" applyBorder="1" applyAlignment="1">
      <alignment horizontal="right" vertical="justify" wrapText="1"/>
    </xf>
    <xf numFmtId="4" fontId="2" fillId="2" borderId="0" xfId="1" applyNumberFormat="1" applyFont="1" applyFill="1" applyBorder="1" applyAlignment="1">
      <alignment horizontal="right" vertical="justify" wrapText="1"/>
    </xf>
    <xf numFmtId="165" fontId="2" fillId="0" borderId="0" xfId="1" applyFont="1"/>
    <xf numFmtId="0" fontId="2" fillId="0" borderId="0" xfId="0" applyFont="1"/>
    <xf numFmtId="49" fontId="12" fillId="0" borderId="4" xfId="0" applyNumberFormat="1" applyFont="1" applyBorder="1" applyAlignment="1">
      <alignment horizontal="left" wrapText="1" indent="4"/>
    </xf>
    <xf numFmtId="4" fontId="5" fillId="0" borderId="4" xfId="2" applyNumberFormat="1" applyFont="1" applyBorder="1" applyAlignment="1">
      <alignment horizontal="right" vertical="justify" wrapText="1"/>
    </xf>
    <xf numFmtId="165" fontId="5" fillId="0" borderId="4" xfId="2" applyNumberFormat="1" applyFont="1" applyBorder="1" applyAlignment="1">
      <alignment horizontal="right" vertical="justify" wrapText="1"/>
    </xf>
    <xf numFmtId="4" fontId="5" fillId="0" borderId="5" xfId="2" applyNumberFormat="1" applyFont="1" applyBorder="1" applyAlignment="1">
      <alignment horizontal="right" vertical="justify" wrapText="1"/>
    </xf>
    <xf numFmtId="4" fontId="5" fillId="0" borderId="4" xfId="1" applyNumberFormat="1" applyFont="1" applyBorder="1" applyAlignment="1">
      <alignment horizontal="right" vertical="justify" wrapText="1"/>
    </xf>
    <xf numFmtId="4" fontId="0" fillId="0" borderId="0" xfId="0" applyNumberFormat="1"/>
    <xf numFmtId="4" fontId="0" fillId="2" borderId="0" xfId="1" applyNumberFormat="1" applyFont="1" applyFill="1" applyBorder="1" applyAlignment="1">
      <alignment horizontal="right" vertical="justify" wrapText="1"/>
    </xf>
    <xf numFmtId="2" fontId="5" fillId="0" borderId="4" xfId="0" applyNumberFormat="1" applyFont="1" applyBorder="1" applyAlignment="1">
      <alignment horizontal="right" vertical="justify" wrapText="1"/>
    </xf>
    <xf numFmtId="4" fontId="5" fillId="0" borderId="4" xfId="0" applyNumberFormat="1" applyFont="1" applyBorder="1" applyAlignment="1">
      <alignment horizontal="right" vertical="justify" wrapText="1"/>
    </xf>
    <xf numFmtId="4" fontId="5" fillId="0" borderId="5" xfId="0" applyNumberFormat="1" applyFont="1" applyBorder="1" applyAlignment="1">
      <alignment horizontal="right" vertical="justify" wrapText="1"/>
    </xf>
    <xf numFmtId="4" fontId="13" fillId="0" borderId="0" xfId="0" applyNumberFormat="1" applyFont="1" applyAlignment="1">
      <alignment horizontal="left" vertical="top"/>
    </xf>
    <xf numFmtId="4" fontId="14" fillId="0" borderId="0" xfId="0" applyNumberFormat="1" applyFont="1" applyAlignment="1">
      <alignment horizontal="left" vertical="center" indent="2" shrinkToFit="1"/>
    </xf>
    <xf numFmtId="49" fontId="9" fillId="0" borderId="4" xfId="0" applyNumberFormat="1" applyFont="1" applyBorder="1" applyAlignment="1">
      <alignment horizontal="left" indent="4"/>
    </xf>
    <xf numFmtId="165" fontId="11" fillId="0" borderId="4" xfId="2" applyNumberFormat="1" applyFont="1" applyBorder="1" applyAlignment="1">
      <alignment horizontal="right" vertical="justify" wrapText="1"/>
    </xf>
    <xf numFmtId="4" fontId="11" fillId="0" borderId="4" xfId="2" applyNumberFormat="1" applyFont="1" applyBorder="1" applyAlignment="1">
      <alignment horizontal="right" vertical="justify" wrapText="1"/>
    </xf>
    <xf numFmtId="165" fontId="11" fillId="0" borderId="4" xfId="1" applyFont="1" applyBorder="1" applyAlignment="1">
      <alignment horizontal="right" vertical="justify" wrapText="1"/>
    </xf>
    <xf numFmtId="4" fontId="11" fillId="0" borderId="5" xfId="2" applyNumberFormat="1" applyFont="1" applyBorder="1" applyAlignment="1">
      <alignment horizontal="right" vertical="justify" wrapText="1"/>
    </xf>
    <xf numFmtId="4" fontId="11" fillId="0" borderId="4" xfId="1" applyNumberFormat="1" applyFont="1" applyBorder="1" applyAlignment="1">
      <alignment horizontal="right" vertical="justify" wrapText="1"/>
    </xf>
    <xf numFmtId="4" fontId="2" fillId="0" borderId="0" xfId="0" applyNumberFormat="1" applyFont="1"/>
    <xf numFmtId="165" fontId="5" fillId="0" borderId="4" xfId="1" applyFont="1" applyBorder="1" applyAlignment="1">
      <alignment horizontal="right" vertical="justify" wrapText="1"/>
    </xf>
    <xf numFmtId="4" fontId="5" fillId="0" borderId="5" xfId="1" applyNumberFormat="1" applyFont="1" applyBorder="1" applyAlignment="1">
      <alignment horizontal="right" vertical="justify" wrapText="1"/>
    </xf>
    <xf numFmtId="165" fontId="0" fillId="0" borderId="0" xfId="1" applyFont="1"/>
    <xf numFmtId="165" fontId="11" fillId="0" borderId="5" xfId="1" applyFont="1" applyBorder="1" applyAlignment="1">
      <alignment horizontal="right" vertical="justify" wrapText="1"/>
    </xf>
    <xf numFmtId="49" fontId="12" fillId="0" borderId="4" xfId="0" applyNumberFormat="1" applyFont="1" applyBorder="1" applyAlignment="1">
      <alignment horizontal="left" indent="4"/>
    </xf>
    <xf numFmtId="2" fontId="5" fillId="0" borderId="6" xfId="0" applyNumberFormat="1" applyFont="1" applyBorder="1" applyAlignment="1">
      <alignment horizontal="right" vertical="justify" wrapText="1"/>
    </xf>
    <xf numFmtId="2" fontId="11" fillId="0" borderId="4" xfId="0" applyNumberFormat="1" applyFont="1" applyBorder="1" applyAlignment="1">
      <alignment horizontal="right" vertical="justify" wrapText="1"/>
    </xf>
    <xf numFmtId="4" fontId="11" fillId="0" borderId="5" xfId="0" applyNumberFormat="1" applyFont="1" applyBorder="1" applyAlignment="1">
      <alignment horizontal="right" vertical="justify" wrapText="1"/>
    </xf>
    <xf numFmtId="4" fontId="11" fillId="0" borderId="4" xfId="0" applyNumberFormat="1" applyFont="1" applyBorder="1" applyAlignment="1">
      <alignment horizontal="right" vertical="justify" wrapText="1"/>
    </xf>
    <xf numFmtId="4" fontId="0" fillId="2" borderId="0" xfId="0" applyNumberFormat="1" applyFill="1" applyAlignment="1">
      <alignment horizontal="right" vertical="justify" wrapText="1"/>
    </xf>
    <xf numFmtId="0" fontId="0" fillId="0" borderId="0" xfId="0" applyAlignment="1">
      <alignment wrapText="1"/>
    </xf>
    <xf numFmtId="4" fontId="2" fillId="2" borderId="0" xfId="0" applyNumberFormat="1" applyFont="1" applyFill="1" applyAlignment="1">
      <alignment horizontal="right" vertical="justify" wrapText="1"/>
    </xf>
    <xf numFmtId="49" fontId="12" fillId="0" borderId="4" xfId="0" applyNumberFormat="1" applyFont="1" applyBorder="1" applyAlignment="1">
      <alignment horizontal="left" vertical="top" wrapText="1" indent="4"/>
    </xf>
    <xf numFmtId="4" fontId="5" fillId="0" borderId="0" xfId="0" applyNumberFormat="1" applyFont="1" applyAlignment="1">
      <alignment horizontal="right" vertical="justify" wrapText="1"/>
    </xf>
    <xf numFmtId="49" fontId="12" fillId="0" borderId="2" xfId="0" applyNumberFormat="1" applyFont="1" applyBorder="1" applyAlignment="1">
      <alignment horizontal="left" indent="4"/>
    </xf>
    <xf numFmtId="2" fontId="5" fillId="0" borderId="2" xfId="0" applyNumberFormat="1" applyFont="1" applyBorder="1" applyAlignment="1">
      <alignment horizontal="right" vertical="justify" wrapText="1"/>
    </xf>
    <xf numFmtId="4" fontId="5" fillId="0" borderId="2" xfId="0" applyNumberFormat="1" applyFont="1" applyBorder="1" applyAlignment="1">
      <alignment horizontal="right" vertical="justify" wrapText="1"/>
    </xf>
    <xf numFmtId="4" fontId="5" fillId="0" borderId="7" xfId="0" applyNumberFormat="1" applyFont="1" applyBorder="1" applyAlignment="1">
      <alignment horizontal="right" vertical="justify" wrapText="1"/>
    </xf>
    <xf numFmtId="4" fontId="5" fillId="0" borderId="2" xfId="1" applyNumberFormat="1" applyFont="1" applyBorder="1" applyAlignment="1">
      <alignment horizontal="right" vertical="justify" wrapText="1"/>
    </xf>
    <xf numFmtId="49" fontId="12" fillId="0" borderId="1" xfId="0" applyNumberFormat="1" applyFont="1" applyBorder="1" applyAlignment="1">
      <alignment horizontal="left" wrapText="1" indent="4"/>
    </xf>
    <xf numFmtId="2" fontId="5" fillId="0" borderId="1" xfId="0" applyNumberFormat="1" applyFont="1" applyBorder="1" applyAlignment="1">
      <alignment horizontal="right" vertical="justify" wrapText="1"/>
    </xf>
    <xf numFmtId="4" fontId="5" fillId="0" borderId="1" xfId="0" applyNumberFormat="1" applyFont="1" applyBorder="1" applyAlignment="1">
      <alignment horizontal="right" vertical="justify" wrapText="1"/>
    </xf>
    <xf numFmtId="4" fontId="5" fillId="0" borderId="3" xfId="0" applyNumberFormat="1" applyFont="1" applyBorder="1" applyAlignment="1">
      <alignment horizontal="right" vertical="justify" wrapText="1"/>
    </xf>
    <xf numFmtId="4" fontId="5" fillId="0" borderId="1" xfId="1" applyNumberFormat="1" applyFont="1" applyBorder="1" applyAlignment="1">
      <alignment horizontal="right" vertical="justify" wrapText="1"/>
    </xf>
    <xf numFmtId="49" fontId="9" fillId="0" borderId="4" xfId="0" applyNumberFormat="1" applyFont="1" applyBorder="1" applyAlignment="1">
      <alignment horizontal="left" wrapText="1" indent="4"/>
    </xf>
    <xf numFmtId="2" fontId="11" fillId="0" borderId="6" xfId="0" applyNumberFormat="1" applyFont="1" applyBorder="1" applyAlignment="1">
      <alignment horizontal="right" vertical="justify" wrapText="1"/>
    </xf>
    <xf numFmtId="49" fontId="12" fillId="0" borderId="2" xfId="0" applyNumberFormat="1" applyFont="1" applyBorder="1" applyAlignment="1">
      <alignment horizontal="left" wrapText="1" indent="4"/>
    </xf>
    <xf numFmtId="49" fontId="15" fillId="4" borderId="1" xfId="0" applyNumberFormat="1" applyFont="1" applyFill="1" applyBorder="1" applyAlignment="1">
      <alignment horizontal="left"/>
    </xf>
    <xf numFmtId="164" fontId="16" fillId="4" borderId="1" xfId="2" applyFont="1" applyFill="1" applyBorder="1" applyAlignment="1">
      <alignment horizontal="right" vertical="justify" wrapText="1"/>
    </xf>
    <xf numFmtId="4" fontId="16" fillId="4" borderId="1" xfId="2" applyNumberFormat="1" applyFont="1" applyFill="1" applyBorder="1" applyAlignment="1">
      <alignment horizontal="right" vertical="justify" wrapText="1"/>
    </xf>
    <xf numFmtId="4" fontId="17" fillId="2" borderId="0" xfId="2" applyNumberFormat="1" applyFont="1" applyFill="1" applyBorder="1" applyAlignment="1">
      <alignment horizontal="right" vertical="justify" wrapText="1"/>
    </xf>
    <xf numFmtId="49" fontId="18" fillId="2" borderId="0" xfId="0" applyNumberFormat="1" applyFont="1" applyFill="1" applyAlignment="1">
      <alignment horizontal="left"/>
    </xf>
    <xf numFmtId="2" fontId="11" fillId="0" borderId="1" xfId="0" applyNumberFormat="1" applyFont="1" applyBorder="1"/>
    <xf numFmtId="4" fontId="11" fillId="0" borderId="1" xfId="0" applyNumberFormat="1" applyFont="1" applyBorder="1"/>
    <xf numFmtId="4" fontId="11" fillId="0" borderId="3" xfId="0" applyNumberFormat="1" applyFont="1" applyBorder="1"/>
    <xf numFmtId="4" fontId="2" fillId="2" borderId="0" xfId="0" applyNumberFormat="1" applyFont="1" applyFill="1"/>
    <xf numFmtId="2" fontId="5" fillId="0" borderId="4" xfId="0" applyNumberFormat="1" applyFont="1" applyBorder="1"/>
    <xf numFmtId="4" fontId="5" fillId="0" borderId="4" xfId="0" applyNumberFormat="1" applyFont="1" applyBorder="1"/>
    <xf numFmtId="4" fontId="5" fillId="0" borderId="5" xfId="0" applyNumberFormat="1" applyFont="1" applyBorder="1"/>
    <xf numFmtId="2" fontId="5" fillId="0" borderId="6" xfId="0" applyNumberFormat="1" applyFont="1" applyBorder="1"/>
    <xf numFmtId="2" fontId="11" fillId="0" borderId="4" xfId="0" applyNumberFormat="1" applyFont="1" applyBorder="1"/>
    <xf numFmtId="4" fontId="11" fillId="0" borderId="4" xfId="0" applyNumberFormat="1" applyFont="1" applyBorder="1"/>
    <xf numFmtId="4" fontId="11" fillId="0" borderId="5" xfId="0" applyNumberFormat="1" applyFont="1" applyBorder="1"/>
    <xf numFmtId="2" fontId="5" fillId="0" borderId="2" xfId="0" applyNumberFormat="1" applyFont="1" applyBorder="1"/>
    <xf numFmtId="4" fontId="5" fillId="0" borderId="7" xfId="0" applyNumberFormat="1" applyFont="1" applyBorder="1"/>
    <xf numFmtId="4" fontId="18" fillId="2" borderId="0" xfId="2" applyNumberFormat="1" applyFont="1" applyFill="1" applyBorder="1" applyAlignment="1">
      <alignment horizontal="left" indent="4"/>
    </xf>
    <xf numFmtId="0" fontId="0" fillId="0" borderId="4" xfId="0" applyBorder="1"/>
    <xf numFmtId="0" fontId="5" fillId="0" borderId="5" xfId="0" applyFont="1" applyBorder="1"/>
    <xf numFmtId="0" fontId="2" fillId="4" borderId="2" xfId="0" applyFont="1" applyFill="1" applyBorder="1"/>
    <xf numFmtId="166" fontId="11" fillId="4" borderId="2" xfId="0" applyNumberFormat="1" applyFont="1" applyFill="1" applyBorder="1"/>
    <xf numFmtId="4" fontId="19" fillId="2" borderId="0" xfId="0" applyNumberFormat="1" applyFont="1" applyFill="1"/>
    <xf numFmtId="0" fontId="5" fillId="0" borderId="0" xfId="0" applyFont="1"/>
    <xf numFmtId="165" fontId="0" fillId="0" borderId="0" xfId="0" applyNumberFormat="1"/>
    <xf numFmtId="4" fontId="5" fillId="0" borderId="0" xfId="1" applyNumberFormat="1" applyFont="1"/>
    <xf numFmtId="165" fontId="5" fillId="0" borderId="0" xfId="1" applyFont="1"/>
    <xf numFmtId="166" fontId="5" fillId="0" borderId="0" xfId="0" applyNumberFormat="1" applyFont="1"/>
    <xf numFmtId="10" fontId="5" fillId="0" borderId="0" xfId="3" applyNumberFormat="1" applyFont="1"/>
    <xf numFmtId="0" fontId="11" fillId="0" borderId="0" xfId="0" applyFont="1"/>
    <xf numFmtId="4" fontId="11" fillId="0" borderId="0" xfId="0" applyNumberFormat="1" applyFont="1"/>
    <xf numFmtId="0" fontId="0" fillId="0" borderId="0" xfId="0" applyAlignment="1">
      <alignment horizontal="left"/>
    </xf>
    <xf numFmtId="165" fontId="5" fillId="0" borderId="0" xfId="0" applyNumberFormat="1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9" fillId="0" borderId="8" xfId="0" applyNumberFormat="1" applyFont="1" applyBorder="1" applyAlignment="1">
      <alignment horizontal="left"/>
    </xf>
    <xf numFmtId="49" fontId="9" fillId="0" borderId="9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left"/>
    </xf>
    <xf numFmtId="49" fontId="9" fillId="0" borderId="10" xfId="0" applyNumberFormat="1" applyFont="1" applyBorder="1" applyAlignment="1">
      <alignment horizontal="left"/>
    </xf>
    <xf numFmtId="49" fontId="9" fillId="0" borderId="11" xfId="0" applyNumberFormat="1" applyFont="1" applyBorder="1" applyAlignment="1">
      <alignment horizontal="left"/>
    </xf>
    <xf numFmtId="49" fontId="9" fillId="0" borderId="7" xfId="0" applyNumberFormat="1" applyFont="1" applyBorder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1419225</xdr:colOff>
      <xdr:row>6</xdr:row>
      <xdr:rowOff>3175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061CD430-8C69-408C-8AC8-03993829C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52425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66674</xdr:colOff>
      <xdr:row>0</xdr:row>
      <xdr:rowOff>161925</xdr:rowOff>
    </xdr:from>
    <xdr:to>
      <xdr:col>14</xdr:col>
      <xdr:colOff>1269999</xdr:colOff>
      <xdr:row>6</xdr:row>
      <xdr:rowOff>3175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E0F0274D-3845-42F4-9BFD-FBF4E8174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5049" y="161925"/>
          <a:ext cx="1203325" cy="131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369093</xdr:colOff>
      <xdr:row>110</xdr:row>
      <xdr:rowOff>130969</xdr:rowOff>
    </xdr:from>
    <xdr:to>
      <xdr:col>6</xdr:col>
      <xdr:colOff>0</xdr:colOff>
      <xdr:row>110</xdr:row>
      <xdr:rowOff>159545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97311A7-E3F0-4A5A-B593-AC565AC5AA82}"/>
            </a:ext>
          </a:extLst>
        </xdr:cNvPr>
        <xdr:cNvCxnSpPr/>
      </xdr:nvCxnSpPr>
      <xdr:spPr>
        <a:xfrm>
          <a:off x="7817643" y="25600819"/>
          <a:ext cx="3402807" cy="2857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101</xdr:row>
      <xdr:rowOff>200025</xdr:rowOff>
    </xdr:from>
    <xdr:to>
      <xdr:col>10</xdr:col>
      <xdr:colOff>1107280</xdr:colOff>
      <xdr:row>101</xdr:row>
      <xdr:rowOff>214313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78687D3-8093-41FE-BB1E-01B975330352}"/>
            </a:ext>
          </a:extLst>
        </xdr:cNvPr>
        <xdr:cNvCxnSpPr/>
      </xdr:nvCxnSpPr>
      <xdr:spPr>
        <a:xfrm>
          <a:off x="12906375" y="23526750"/>
          <a:ext cx="4450555" cy="14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535782</xdr:colOff>
      <xdr:row>102</xdr:row>
      <xdr:rowOff>0</xdr:rowOff>
    </xdr:from>
    <xdr:to>
      <xdr:col>1</xdr:col>
      <xdr:colOff>4774406</xdr:colOff>
      <xdr:row>102</xdr:row>
      <xdr:rowOff>2381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8099D8B-DCDD-4C1F-8910-E15D92A321CB}"/>
            </a:ext>
          </a:extLst>
        </xdr:cNvPr>
        <xdr:cNvCxnSpPr/>
      </xdr:nvCxnSpPr>
      <xdr:spPr>
        <a:xfrm>
          <a:off x="583407" y="23564850"/>
          <a:ext cx="4238624" cy="2381"/>
        </a:xfrm>
        <a:prstGeom prst="line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D488-4E82-45EC-8AF2-B632D93885A7}">
  <dimension ref="B1:R118"/>
  <sheetViews>
    <sheetView showGridLines="0" tabSelected="1" zoomScale="60" zoomScaleNormal="60" workbookViewId="0">
      <selection activeCell="E99" sqref="E99"/>
    </sheetView>
  </sheetViews>
  <sheetFormatPr baseColWidth="10" defaultColWidth="9.109375" defaultRowHeight="18" x14ac:dyDescent="0.35"/>
  <cols>
    <col min="1" max="1" width="0.6640625" customWidth="1"/>
    <col min="2" max="2" width="92.109375" customWidth="1"/>
    <col min="3" max="3" width="19.6640625" style="96" bestFit="1" customWidth="1"/>
    <col min="4" max="4" width="19.6640625" style="6" bestFit="1" customWidth="1"/>
    <col min="5" max="6" width="19.6640625" style="96" bestFit="1" customWidth="1"/>
    <col min="7" max="7" width="21.109375" style="96" bestFit="1" customWidth="1"/>
    <col min="8" max="8" width="19.6640625" style="6" bestFit="1" customWidth="1"/>
    <col min="9" max="9" width="19.6640625" style="6" customWidth="1"/>
    <col min="10" max="11" width="19.6640625" style="6" bestFit="1" customWidth="1"/>
    <col min="12" max="13" width="18.88671875" style="6" hidden="1" customWidth="1"/>
    <col min="14" max="14" width="13.33203125" style="6" hidden="1" customWidth="1"/>
    <col min="15" max="15" width="21.109375" style="6" bestFit="1" customWidth="1"/>
    <col min="16" max="16" width="15" style="7" customWidth="1"/>
    <col min="17" max="17" width="14.5546875" bestFit="1" customWidth="1"/>
  </cols>
  <sheetData>
    <row r="1" spans="2:17" ht="32.25" customHeight="1" x14ac:dyDescent="0.4"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"/>
    </row>
    <row r="2" spans="2:17" ht="20.399999999999999" x14ac:dyDescent="0.35">
      <c r="B2" s="109" t="s">
        <v>1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2"/>
    </row>
    <row r="3" spans="2:17" ht="20.399999999999999" x14ac:dyDescent="0.35">
      <c r="B3" s="110" t="s">
        <v>2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3"/>
    </row>
    <row r="4" spans="2:17" ht="20.399999999999999" x14ac:dyDescent="0.35">
      <c r="B4" s="110" t="s">
        <v>3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3"/>
    </row>
    <row r="5" spans="2:17" x14ac:dyDescent="0.35">
      <c r="B5" s="111"/>
      <c r="C5" s="111"/>
      <c r="D5" s="4"/>
      <c r="E5" s="5"/>
      <c r="F5" s="5"/>
      <c r="G5" s="5"/>
      <c r="H5" s="4"/>
      <c r="I5" s="4"/>
      <c r="J5" s="4"/>
      <c r="K5" s="4"/>
      <c r="L5" s="4"/>
      <c r="M5" s="4"/>
      <c r="N5" s="4"/>
    </row>
    <row r="6" spans="2:17" ht="5.25" customHeight="1" x14ac:dyDescent="0.35">
      <c r="B6" s="8"/>
      <c r="C6" s="9"/>
      <c r="D6" s="10"/>
      <c r="E6" s="9"/>
      <c r="F6" s="9"/>
      <c r="G6" s="9"/>
      <c r="H6" s="10"/>
      <c r="I6" s="10"/>
      <c r="J6" s="10"/>
      <c r="K6" s="10"/>
      <c r="L6" s="10"/>
      <c r="M6" s="10"/>
      <c r="N6" s="10"/>
    </row>
    <row r="7" spans="2:17" x14ac:dyDescent="0.35">
      <c r="B7" s="11" t="s">
        <v>4</v>
      </c>
      <c r="C7" s="11" t="s">
        <v>5</v>
      </c>
      <c r="D7" s="12" t="s">
        <v>6</v>
      </c>
      <c r="E7" s="11" t="s">
        <v>7</v>
      </c>
      <c r="F7" s="11" t="s">
        <v>8</v>
      </c>
      <c r="G7" s="11" t="s">
        <v>9</v>
      </c>
      <c r="H7" s="12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</row>
    <row r="8" spans="2:17" x14ac:dyDescent="0.35">
      <c r="B8" s="13" t="s">
        <v>18</v>
      </c>
      <c r="C8" s="14"/>
      <c r="D8" s="15"/>
      <c r="E8" s="14"/>
      <c r="F8" s="14"/>
      <c r="G8" s="14"/>
      <c r="H8" s="15"/>
      <c r="I8" s="15"/>
      <c r="J8" s="15"/>
      <c r="K8" s="15"/>
      <c r="L8" s="15"/>
      <c r="M8" s="15"/>
      <c r="N8" s="15"/>
      <c r="O8" s="16"/>
    </row>
    <row r="9" spans="2:17" s="25" customFormat="1" ht="18" customHeight="1" x14ac:dyDescent="0.35">
      <c r="B9" s="17" t="s">
        <v>19</v>
      </c>
      <c r="C9" s="18">
        <f t="shared" ref="C9:N9" si="0">SUM(C10:C14)</f>
        <v>3877724.81</v>
      </c>
      <c r="D9" s="19">
        <f t="shared" si="0"/>
        <v>3945573.96</v>
      </c>
      <c r="E9" s="18">
        <f t="shared" si="0"/>
        <v>4090261.98</v>
      </c>
      <c r="F9" s="18">
        <f t="shared" si="0"/>
        <v>4511747.5</v>
      </c>
      <c r="G9" s="20">
        <f t="shared" si="0"/>
        <v>7243095.7800000003</v>
      </c>
      <c r="H9" s="21">
        <f t="shared" si="0"/>
        <v>4724565.91</v>
      </c>
      <c r="I9" s="19">
        <f t="shared" si="0"/>
        <v>4597813.3100000005</v>
      </c>
      <c r="J9" s="19">
        <f t="shared" si="0"/>
        <v>5066989.93</v>
      </c>
      <c r="K9" s="19">
        <f t="shared" si="0"/>
        <v>4682571.67</v>
      </c>
      <c r="L9" s="19">
        <f t="shared" si="0"/>
        <v>0</v>
      </c>
      <c r="M9" s="19">
        <f t="shared" si="0"/>
        <v>0</v>
      </c>
      <c r="N9" s="19">
        <f t="shared" si="0"/>
        <v>0</v>
      </c>
      <c r="O9" s="22">
        <f>SUM(C9:N9)</f>
        <v>42740344.850000001</v>
      </c>
      <c r="P9" s="23"/>
      <c r="Q9" s="24"/>
    </row>
    <row r="10" spans="2:17" ht="18" customHeight="1" x14ac:dyDescent="0.35">
      <c r="B10" s="26" t="s">
        <v>20</v>
      </c>
      <c r="C10" s="6">
        <f>2314200+855000</f>
        <v>3169200</v>
      </c>
      <c r="D10" s="27">
        <f>2314200+865000</f>
        <v>3179200</v>
      </c>
      <c r="E10" s="28">
        <f>2439200+865000</f>
        <v>3304200</v>
      </c>
      <c r="F10" s="28">
        <v>3260200</v>
      </c>
      <c r="G10" s="28">
        <f>2526269.68+810000</f>
        <v>3336269.68</v>
      </c>
      <c r="H10" s="29">
        <v>3691800</v>
      </c>
      <c r="I10" s="27">
        <v>3698000</v>
      </c>
      <c r="J10" s="27">
        <f>3011817.25+1114000</f>
        <v>4125817.25</v>
      </c>
      <c r="K10" s="27">
        <f>2654994+1064000</f>
        <v>3718994</v>
      </c>
      <c r="L10" s="27"/>
      <c r="M10" s="27"/>
      <c r="N10" s="27"/>
      <c r="O10" s="30">
        <f>SUM(C10:N10)</f>
        <v>31483680.93</v>
      </c>
      <c r="P10" s="31"/>
      <c r="Q10" s="31"/>
    </row>
    <row r="11" spans="2:17" ht="18" customHeight="1" x14ac:dyDescent="0.35">
      <c r="B11" s="26" t="s">
        <v>21</v>
      </c>
      <c r="C11" s="6">
        <v>233000</v>
      </c>
      <c r="D11" s="27">
        <v>253000</v>
      </c>
      <c r="E11" s="28">
        <v>253000</v>
      </c>
      <c r="F11" s="28">
        <v>725000</v>
      </c>
      <c r="G11" s="28">
        <v>3376200</v>
      </c>
      <c r="H11" s="29">
        <v>445333.33</v>
      </c>
      <c r="I11" s="27">
        <v>307000</v>
      </c>
      <c r="J11" s="27">
        <v>337000</v>
      </c>
      <c r="K11" s="27">
        <v>337000</v>
      </c>
      <c r="L11" s="27"/>
      <c r="M11" s="27"/>
      <c r="N11" s="27"/>
      <c r="O11" s="30">
        <f t="shared" ref="O11:O21" si="1">SUM(C11:N11)</f>
        <v>6266533.3300000001</v>
      </c>
      <c r="P11" s="32"/>
      <c r="Q11" s="31"/>
    </row>
    <row r="12" spans="2:17" ht="18" customHeight="1" x14ac:dyDescent="0.35">
      <c r="B12" s="26" t="s">
        <v>22</v>
      </c>
      <c r="C12" s="33">
        <v>0</v>
      </c>
      <c r="D12" s="27">
        <v>35368.19</v>
      </c>
      <c r="E12" s="28">
        <v>36467.199999999997</v>
      </c>
      <c r="F12" s="28">
        <v>36680.32</v>
      </c>
      <c r="G12" s="28">
        <v>36434.82</v>
      </c>
      <c r="H12" s="29">
        <v>32922.199999999997</v>
      </c>
      <c r="I12" s="27">
        <v>36750</v>
      </c>
      <c r="J12" s="27">
        <v>36750</v>
      </c>
      <c r="K12" s="27">
        <v>73500</v>
      </c>
      <c r="L12" s="27"/>
      <c r="M12" s="27"/>
      <c r="N12" s="27"/>
      <c r="O12" s="30">
        <f t="shared" si="1"/>
        <v>324872.73</v>
      </c>
      <c r="P12" s="32"/>
      <c r="Q12" s="31"/>
    </row>
    <row r="13" spans="2:17" ht="18" customHeight="1" x14ac:dyDescent="0.35">
      <c r="B13" s="26" t="s">
        <v>23</v>
      </c>
      <c r="C13" s="33">
        <v>0</v>
      </c>
      <c r="D13" s="34">
        <v>0</v>
      </c>
      <c r="E13" s="33">
        <v>0</v>
      </c>
      <c r="F13" s="33">
        <v>0</v>
      </c>
      <c r="G13" s="33">
        <v>0</v>
      </c>
      <c r="H13" s="35">
        <v>0</v>
      </c>
      <c r="I13" s="34">
        <v>0</v>
      </c>
      <c r="J13" s="34">
        <v>0</v>
      </c>
      <c r="K13" s="34">
        <v>0</v>
      </c>
      <c r="L13" s="34"/>
      <c r="M13" s="34"/>
      <c r="N13" s="34"/>
      <c r="O13" s="30">
        <f t="shared" si="1"/>
        <v>0</v>
      </c>
      <c r="P13" s="36"/>
      <c r="Q13" s="31"/>
    </row>
    <row r="14" spans="2:17" ht="18" customHeight="1" x14ac:dyDescent="0.35">
      <c r="B14" s="26" t="s">
        <v>24</v>
      </c>
      <c r="C14" s="6">
        <f>346402.97+129121.84</f>
        <v>475524.80999999994</v>
      </c>
      <c r="D14" s="27">
        <f>347183.21+130822.56</f>
        <v>478005.77</v>
      </c>
      <c r="E14" s="28">
        <f>365772.22+130822.56</f>
        <v>496594.77999999997</v>
      </c>
      <c r="F14" s="28">
        <v>489867.18</v>
      </c>
      <c r="G14" s="28">
        <f>371778.22+122413.06</f>
        <v>494191.27999999997</v>
      </c>
      <c r="H14" s="35">
        <v>554510.38</v>
      </c>
      <c r="I14" s="34">
        <v>556063.31000000006</v>
      </c>
      <c r="J14" s="34">
        <f>398968.02+168454.66</f>
        <v>567422.68000000005</v>
      </c>
      <c r="K14" s="34">
        <f>392268.01+160809.66</f>
        <v>553077.67000000004</v>
      </c>
      <c r="L14" s="34"/>
      <c r="M14" s="34"/>
      <c r="N14" s="34"/>
      <c r="O14" s="30">
        <f t="shared" si="1"/>
        <v>4665257.8600000003</v>
      </c>
      <c r="P14" s="37"/>
      <c r="Q14" s="31"/>
    </row>
    <row r="15" spans="2:17" s="25" customFormat="1" ht="18" customHeight="1" x14ac:dyDescent="0.35">
      <c r="B15" s="38" t="s">
        <v>25</v>
      </c>
      <c r="C15" s="39">
        <f t="shared" ref="C15:H15" si="2">SUM(C16:C24)</f>
        <v>1522486.68</v>
      </c>
      <c r="D15" s="40">
        <f t="shared" si="2"/>
        <v>2175765.9500000002</v>
      </c>
      <c r="E15" s="39">
        <f t="shared" si="2"/>
        <v>1687942.7100000002</v>
      </c>
      <c r="F15" s="39">
        <f t="shared" si="2"/>
        <v>1463932.29</v>
      </c>
      <c r="G15" s="41">
        <f t="shared" si="2"/>
        <v>10066724.99</v>
      </c>
      <c r="H15" s="42">
        <f t="shared" si="2"/>
        <v>1879157.22</v>
      </c>
      <c r="I15" s="40">
        <f t="shared" ref="I15:N15" si="3">SUM(I16:I24)</f>
        <v>1920115.3099999998</v>
      </c>
      <c r="J15" s="40">
        <f t="shared" si="3"/>
        <v>2055066.78</v>
      </c>
      <c r="K15" s="40">
        <f t="shared" si="3"/>
        <v>924005.57000000007</v>
      </c>
      <c r="L15" s="40">
        <f t="shared" si="3"/>
        <v>0</v>
      </c>
      <c r="M15" s="40">
        <f t="shared" si="3"/>
        <v>0</v>
      </c>
      <c r="N15" s="40">
        <f t="shared" si="3"/>
        <v>0</v>
      </c>
      <c r="O15" s="43">
        <f t="shared" si="1"/>
        <v>23695197.5</v>
      </c>
      <c r="P15" s="23"/>
      <c r="Q15" s="44"/>
    </row>
    <row r="16" spans="2:17" ht="18" customHeight="1" x14ac:dyDescent="0.35">
      <c r="B16" s="26" t="s">
        <v>26</v>
      </c>
      <c r="C16" s="6">
        <v>252669.48</v>
      </c>
      <c r="D16" s="27">
        <v>260248.9</v>
      </c>
      <c r="E16" s="28">
        <v>95494.44</v>
      </c>
      <c r="F16" s="28">
        <v>258116.6</v>
      </c>
      <c r="G16" s="28">
        <v>544172.35</v>
      </c>
      <c r="H16" s="29">
        <v>263263.14</v>
      </c>
      <c r="I16" s="27">
        <v>267536.62</v>
      </c>
      <c r="J16" s="27">
        <v>264465.07</v>
      </c>
      <c r="K16" s="27">
        <v>268112.73</v>
      </c>
      <c r="L16" s="27"/>
      <c r="M16" s="27"/>
      <c r="N16" s="27"/>
      <c r="O16" s="30">
        <f t="shared" si="1"/>
        <v>2474079.33</v>
      </c>
      <c r="P16" s="32"/>
      <c r="Q16" s="31"/>
    </row>
    <row r="17" spans="2:17" ht="18" customHeight="1" x14ac:dyDescent="0.35">
      <c r="B17" s="26" t="s">
        <v>27</v>
      </c>
      <c r="C17" s="33">
        <v>0</v>
      </c>
      <c r="D17" s="34">
        <v>0</v>
      </c>
      <c r="E17" s="34">
        <v>0</v>
      </c>
      <c r="F17" s="45">
        <v>23900</v>
      </c>
      <c r="G17" s="45">
        <v>5217.4399999999996</v>
      </c>
      <c r="H17" s="46">
        <v>7450</v>
      </c>
      <c r="I17" s="27">
        <v>4500</v>
      </c>
      <c r="J17" s="27">
        <v>16771.48</v>
      </c>
      <c r="K17" s="27">
        <v>4500</v>
      </c>
      <c r="L17" s="27"/>
      <c r="M17" s="27"/>
      <c r="N17" s="27"/>
      <c r="O17" s="30">
        <f t="shared" si="1"/>
        <v>62338.92</v>
      </c>
      <c r="P17" s="32"/>
      <c r="Q17" s="31"/>
    </row>
    <row r="18" spans="2:17" ht="18" customHeight="1" x14ac:dyDescent="0.35">
      <c r="B18" s="26" t="s">
        <v>28</v>
      </c>
      <c r="C18" s="6">
        <v>36695</v>
      </c>
      <c r="D18" s="34">
        <v>11900</v>
      </c>
      <c r="E18" s="28">
        <v>37450</v>
      </c>
      <c r="F18" s="45">
        <v>56824.1</v>
      </c>
      <c r="G18" s="28">
        <v>31150</v>
      </c>
      <c r="H18" s="46">
        <v>48400</v>
      </c>
      <c r="I18" s="27">
        <v>32800</v>
      </c>
      <c r="J18" s="27">
        <v>333333.3</v>
      </c>
      <c r="K18" s="27">
        <v>26500</v>
      </c>
      <c r="L18" s="27"/>
      <c r="M18" s="27"/>
      <c r="N18" s="27"/>
      <c r="O18" s="30">
        <f t="shared" si="1"/>
        <v>615052.4</v>
      </c>
      <c r="P18" s="32"/>
    </row>
    <row r="19" spans="2:17" ht="18" customHeight="1" x14ac:dyDescent="0.35">
      <c r="B19" s="26" t="s">
        <v>29</v>
      </c>
      <c r="C19" s="33">
        <v>0</v>
      </c>
      <c r="D19" s="34">
        <v>0</v>
      </c>
      <c r="E19" s="34">
        <v>0</v>
      </c>
      <c r="F19" s="33">
        <v>0</v>
      </c>
      <c r="G19" s="45">
        <v>7819.93</v>
      </c>
      <c r="H19" s="46">
        <v>0</v>
      </c>
      <c r="I19" s="27">
        <v>0</v>
      </c>
      <c r="J19" s="27">
        <v>299405.87</v>
      </c>
      <c r="K19" s="27">
        <v>0</v>
      </c>
      <c r="L19" s="27"/>
      <c r="M19" s="27"/>
      <c r="N19" s="27"/>
      <c r="O19" s="30">
        <f t="shared" si="1"/>
        <v>307225.8</v>
      </c>
      <c r="P19" s="32"/>
    </row>
    <row r="20" spans="2:17" ht="18" customHeight="1" x14ac:dyDescent="0.35">
      <c r="B20" s="26" t="s">
        <v>30</v>
      </c>
      <c r="C20" s="6">
        <v>814890.96</v>
      </c>
      <c r="D20" s="30">
        <v>921561.8</v>
      </c>
      <c r="E20" s="45">
        <v>955308.65</v>
      </c>
      <c r="F20" s="45">
        <v>24308</v>
      </c>
      <c r="G20" s="45">
        <f>140417.68+1527975.21+6764046.86</f>
        <v>8432439.75</v>
      </c>
      <c r="H20" s="46">
        <v>111526.86</v>
      </c>
      <c r="I20" s="27">
        <v>226948</v>
      </c>
      <c r="J20" s="27">
        <v>24308</v>
      </c>
      <c r="K20" s="27">
        <v>24308</v>
      </c>
      <c r="L20" s="27"/>
      <c r="M20" s="27"/>
      <c r="N20" s="27"/>
      <c r="O20" s="30">
        <f t="shared" si="1"/>
        <v>11535600.02</v>
      </c>
      <c r="Q20" s="32"/>
    </row>
    <row r="21" spans="2:17" ht="18" customHeight="1" x14ac:dyDescent="0.35">
      <c r="B21" s="26" t="s">
        <v>31</v>
      </c>
      <c r="C21" s="6">
        <v>122437.24</v>
      </c>
      <c r="D21" s="27">
        <v>122437.24</v>
      </c>
      <c r="E21" s="28">
        <v>135259.82</v>
      </c>
      <c r="F21" s="28">
        <v>110397.79</v>
      </c>
      <c r="G21" s="28">
        <v>126537.33</v>
      </c>
      <c r="H21" s="29">
        <v>551950.69999999995</v>
      </c>
      <c r="I21" s="27">
        <v>116580.21</v>
      </c>
      <c r="J21" s="27">
        <v>157505.34</v>
      </c>
      <c r="K21" s="27">
        <v>149379.72</v>
      </c>
      <c r="L21" s="27"/>
      <c r="M21" s="27"/>
      <c r="N21" s="27"/>
      <c r="O21" s="30">
        <f t="shared" si="1"/>
        <v>1592485.3900000001</v>
      </c>
      <c r="P21" s="32"/>
    </row>
    <row r="22" spans="2:17" ht="34.799999999999997" x14ac:dyDescent="0.35">
      <c r="B22" s="26" t="s">
        <v>32</v>
      </c>
      <c r="C22" s="33">
        <v>0</v>
      </c>
      <c r="D22" s="30">
        <v>192198.46</v>
      </c>
      <c r="E22" s="45">
        <v>5000</v>
      </c>
      <c r="F22" s="33">
        <v>0</v>
      </c>
      <c r="G22" s="45">
        <v>9808.5</v>
      </c>
      <c r="H22" s="46">
        <v>275204.32</v>
      </c>
      <c r="I22" s="27">
        <v>32059.7</v>
      </c>
      <c r="J22" s="27">
        <v>32232</v>
      </c>
      <c r="K22" s="27">
        <v>95812.42</v>
      </c>
      <c r="L22" s="27"/>
      <c r="M22" s="27"/>
      <c r="N22" s="27"/>
      <c r="O22" s="30">
        <f>SUM(C22:N22)</f>
        <v>642315.4</v>
      </c>
      <c r="P22" s="32"/>
    </row>
    <row r="23" spans="2:17" ht="18" customHeight="1" x14ac:dyDescent="0.35">
      <c r="B23" s="26" t="s">
        <v>33</v>
      </c>
      <c r="C23" s="45">
        <v>50000</v>
      </c>
      <c r="D23" s="30">
        <v>250298.4</v>
      </c>
      <c r="E23" s="45">
        <v>459429.8</v>
      </c>
      <c r="F23" s="45">
        <v>684948.7</v>
      </c>
      <c r="G23" s="45">
        <f>207647.81+234613.6</f>
        <v>442261.41000000003</v>
      </c>
      <c r="H23" s="46">
        <f>62744+303207.2</f>
        <v>365951.2</v>
      </c>
      <c r="I23" s="27">
        <v>640911.58000000007</v>
      </c>
      <c r="J23" s="27">
        <f>487002.25+127440</f>
        <v>614442.25</v>
      </c>
      <c r="K23" s="27">
        <v>222625</v>
      </c>
      <c r="L23" s="27"/>
      <c r="M23" s="27"/>
      <c r="N23" s="27"/>
      <c r="O23" s="30">
        <f t="shared" ref="O23" si="4">SUM(C23:N23)</f>
        <v>3730868.3400000003</v>
      </c>
      <c r="P23" s="32"/>
      <c r="Q23" s="47"/>
    </row>
    <row r="24" spans="2:17" ht="18" customHeight="1" x14ac:dyDescent="0.35">
      <c r="B24" s="26" t="s">
        <v>34</v>
      </c>
      <c r="C24" s="6">
        <v>245794</v>
      </c>
      <c r="D24" s="30">
        <v>417121.15</v>
      </c>
      <c r="E24" s="34">
        <v>0</v>
      </c>
      <c r="F24" s="45">
        <v>305437.09999999998</v>
      </c>
      <c r="G24" s="45">
        <v>467318.28</v>
      </c>
      <c r="H24" s="46">
        <v>255411</v>
      </c>
      <c r="I24" s="27">
        <v>598779.19999999995</v>
      </c>
      <c r="J24" s="27">
        <v>312603.46999999997</v>
      </c>
      <c r="K24" s="27">
        <v>132767.70000000001</v>
      </c>
      <c r="L24" s="27"/>
      <c r="M24" s="27"/>
      <c r="N24" s="27"/>
      <c r="O24" s="30">
        <f>SUM(C24:N24)</f>
        <v>2735231.9000000004</v>
      </c>
      <c r="P24" s="32"/>
    </row>
    <row r="25" spans="2:17" s="25" customFormat="1" ht="18" customHeight="1" x14ac:dyDescent="0.35">
      <c r="B25" s="38" t="s">
        <v>35</v>
      </c>
      <c r="C25" s="41">
        <f t="shared" ref="C25:N25" si="5">SUM(C26:C34)</f>
        <v>1250000</v>
      </c>
      <c r="D25" s="43">
        <f t="shared" si="5"/>
        <v>327641.27</v>
      </c>
      <c r="E25" s="41">
        <f t="shared" si="5"/>
        <v>3115</v>
      </c>
      <c r="F25" s="41">
        <f t="shared" si="5"/>
        <v>1087569.2</v>
      </c>
      <c r="G25" s="41">
        <f t="shared" si="5"/>
        <v>106065.27</v>
      </c>
      <c r="H25" s="48">
        <f t="shared" si="5"/>
        <v>108454.98000000001</v>
      </c>
      <c r="I25" s="40">
        <f t="shared" si="5"/>
        <v>1201782.3900000001</v>
      </c>
      <c r="J25" s="40">
        <f t="shared" si="5"/>
        <v>47547.740000000005</v>
      </c>
      <c r="K25" s="40">
        <f t="shared" si="5"/>
        <v>107604.2</v>
      </c>
      <c r="L25" s="40">
        <f t="shared" si="5"/>
        <v>0</v>
      </c>
      <c r="M25" s="40">
        <f t="shared" si="5"/>
        <v>0</v>
      </c>
      <c r="N25" s="40">
        <f t="shared" si="5"/>
        <v>0</v>
      </c>
      <c r="O25" s="41">
        <f>SUM(C25:N25)</f>
        <v>4239780.05</v>
      </c>
      <c r="P25" s="23"/>
    </row>
    <row r="26" spans="2:17" ht="18" customHeight="1" x14ac:dyDescent="0.35">
      <c r="B26" s="26" t="s">
        <v>36</v>
      </c>
      <c r="C26" s="33">
        <v>0</v>
      </c>
      <c r="D26" s="30">
        <v>96773.81</v>
      </c>
      <c r="E26" s="45">
        <v>3115</v>
      </c>
      <c r="F26" s="45">
        <v>25297.200000000001</v>
      </c>
      <c r="G26" s="45">
        <v>49447.24</v>
      </c>
      <c r="H26" s="46">
        <v>0</v>
      </c>
      <c r="I26" s="27">
        <v>0</v>
      </c>
      <c r="J26" s="27">
        <v>33305.54</v>
      </c>
      <c r="K26" s="27">
        <v>0</v>
      </c>
      <c r="L26" s="27"/>
      <c r="M26" s="27"/>
      <c r="N26" s="27"/>
      <c r="O26" s="30">
        <f>SUM(C26:N26)</f>
        <v>207938.79</v>
      </c>
      <c r="P26" s="32"/>
    </row>
    <row r="27" spans="2:17" ht="18" customHeight="1" x14ac:dyDescent="0.35">
      <c r="B27" s="26" t="s">
        <v>37</v>
      </c>
      <c r="C27" s="33">
        <v>0</v>
      </c>
      <c r="D27" s="34">
        <v>19116</v>
      </c>
      <c r="E27" s="33">
        <v>0</v>
      </c>
      <c r="F27" s="33">
        <v>0</v>
      </c>
      <c r="G27" s="33">
        <v>0</v>
      </c>
      <c r="H27" s="35">
        <v>69030</v>
      </c>
      <c r="I27" s="34">
        <v>0</v>
      </c>
      <c r="J27" s="34">
        <v>0</v>
      </c>
      <c r="K27" s="34">
        <v>72723.399999999994</v>
      </c>
      <c r="L27" s="34"/>
      <c r="M27" s="34"/>
      <c r="N27" s="34"/>
      <c r="O27" s="30">
        <f t="shared" ref="O27:O33" si="6">SUM(C27:N27)</f>
        <v>160869.4</v>
      </c>
      <c r="P27" s="32"/>
    </row>
    <row r="28" spans="2:17" ht="18" customHeight="1" x14ac:dyDescent="0.35">
      <c r="B28" s="26" t="s">
        <v>38</v>
      </c>
      <c r="C28" s="33">
        <v>0</v>
      </c>
      <c r="D28" s="30">
        <v>42747.040000000001</v>
      </c>
      <c r="E28" s="34">
        <v>0</v>
      </c>
      <c r="F28" s="33">
        <v>0</v>
      </c>
      <c r="G28" s="45">
        <v>30468.95</v>
      </c>
      <c r="H28" s="46">
        <v>0</v>
      </c>
      <c r="I28" s="30">
        <v>29686.77</v>
      </c>
      <c r="J28" s="30">
        <v>0</v>
      </c>
      <c r="K28" s="30">
        <v>0</v>
      </c>
      <c r="L28" s="30"/>
      <c r="M28" s="30"/>
      <c r="N28" s="30"/>
      <c r="O28" s="30">
        <f t="shared" si="6"/>
        <v>102902.76000000001</v>
      </c>
      <c r="P28" s="32"/>
    </row>
    <row r="29" spans="2:17" ht="18" customHeight="1" x14ac:dyDescent="0.35">
      <c r="B29" s="26" t="s">
        <v>39</v>
      </c>
      <c r="C29" s="33">
        <v>0</v>
      </c>
      <c r="D29" s="34">
        <v>0</v>
      </c>
      <c r="E29" s="34">
        <v>0</v>
      </c>
      <c r="F29" s="33">
        <v>0</v>
      </c>
      <c r="G29" s="33">
        <v>0</v>
      </c>
      <c r="H29" s="35">
        <v>0</v>
      </c>
      <c r="I29" s="34">
        <v>0</v>
      </c>
      <c r="J29" s="34">
        <v>0</v>
      </c>
      <c r="K29" s="34">
        <v>13131.3</v>
      </c>
      <c r="L29" s="34"/>
      <c r="M29" s="34"/>
      <c r="N29" s="34"/>
      <c r="O29" s="30">
        <f t="shared" si="6"/>
        <v>13131.3</v>
      </c>
      <c r="P29" s="32"/>
    </row>
    <row r="30" spans="2:17" ht="18" customHeight="1" x14ac:dyDescent="0.35">
      <c r="B30" s="26" t="s">
        <v>40</v>
      </c>
      <c r="C30" s="33">
        <v>0</v>
      </c>
      <c r="D30" s="34">
        <v>0</v>
      </c>
      <c r="E30" s="34">
        <v>0</v>
      </c>
      <c r="F30" s="33">
        <v>0</v>
      </c>
      <c r="G30" s="33">
        <v>0</v>
      </c>
      <c r="H30" s="35">
        <v>0</v>
      </c>
      <c r="I30" s="34">
        <v>0</v>
      </c>
      <c r="J30" s="34">
        <v>1416</v>
      </c>
      <c r="K30" s="34">
        <v>0</v>
      </c>
      <c r="L30" s="34"/>
      <c r="M30" s="34"/>
      <c r="N30" s="34"/>
      <c r="O30" s="30">
        <f t="shared" si="6"/>
        <v>1416</v>
      </c>
      <c r="P30" s="32"/>
    </row>
    <row r="31" spans="2:17" ht="18" customHeight="1" x14ac:dyDescent="0.35">
      <c r="B31" s="26" t="s">
        <v>41</v>
      </c>
      <c r="C31" s="33">
        <v>0</v>
      </c>
      <c r="D31" s="34">
        <v>0</v>
      </c>
      <c r="E31" s="34">
        <v>0</v>
      </c>
      <c r="F31" s="33">
        <v>0</v>
      </c>
      <c r="G31" s="33">
        <v>0</v>
      </c>
      <c r="H31" s="35">
        <v>0</v>
      </c>
      <c r="I31" s="34">
        <v>0</v>
      </c>
      <c r="J31" s="34">
        <v>0</v>
      </c>
      <c r="K31" s="34">
        <v>0</v>
      </c>
      <c r="L31" s="34"/>
      <c r="M31" s="34"/>
      <c r="N31" s="34"/>
      <c r="O31" s="30">
        <f t="shared" si="6"/>
        <v>0</v>
      </c>
      <c r="P31" s="32"/>
    </row>
    <row r="32" spans="2:17" ht="18" customHeight="1" x14ac:dyDescent="0.35">
      <c r="B32" s="26" t="s">
        <v>42</v>
      </c>
      <c r="C32" s="6">
        <v>1250000</v>
      </c>
      <c r="D32" s="34">
        <v>0</v>
      </c>
      <c r="E32" s="34">
        <v>0</v>
      </c>
      <c r="F32" s="45">
        <v>1050000</v>
      </c>
      <c r="G32" s="33">
        <v>0</v>
      </c>
      <c r="H32" s="46">
        <v>0</v>
      </c>
      <c r="I32" s="46">
        <v>1050000</v>
      </c>
      <c r="J32" s="46">
        <v>0</v>
      </c>
      <c r="K32" s="46">
        <v>0</v>
      </c>
      <c r="L32" s="46"/>
      <c r="M32" s="46"/>
      <c r="N32" s="46"/>
      <c r="O32" s="30">
        <f t="shared" si="6"/>
        <v>3350000</v>
      </c>
      <c r="P32" s="32"/>
    </row>
    <row r="33" spans="2:17" ht="18" customHeight="1" x14ac:dyDescent="0.35">
      <c r="B33" s="49" t="s">
        <v>43</v>
      </c>
      <c r="C33" s="33">
        <v>0</v>
      </c>
      <c r="D33" s="34">
        <v>0</v>
      </c>
      <c r="E33" s="34">
        <v>0</v>
      </c>
      <c r="F33" s="33">
        <v>0</v>
      </c>
      <c r="G33" s="33">
        <v>0</v>
      </c>
      <c r="H33" s="35">
        <v>0</v>
      </c>
      <c r="I33" s="34">
        <v>0</v>
      </c>
      <c r="J33" s="34">
        <v>0</v>
      </c>
      <c r="K33" s="34">
        <v>0</v>
      </c>
      <c r="L33" s="34"/>
      <c r="M33" s="34"/>
      <c r="N33" s="34"/>
      <c r="O33" s="30">
        <f t="shared" si="6"/>
        <v>0</v>
      </c>
      <c r="P33" s="32"/>
    </row>
    <row r="34" spans="2:17" ht="18" customHeight="1" x14ac:dyDescent="0.35">
      <c r="B34" s="26" t="s">
        <v>44</v>
      </c>
      <c r="C34" s="50">
        <v>0</v>
      </c>
      <c r="D34" s="30">
        <v>169004.42</v>
      </c>
      <c r="E34" s="34">
        <v>0</v>
      </c>
      <c r="F34" s="45">
        <v>12272</v>
      </c>
      <c r="G34" s="45">
        <v>26149.08</v>
      </c>
      <c r="H34" s="46">
        <v>39424.980000000003</v>
      </c>
      <c r="I34" s="46">
        <v>122095.62</v>
      </c>
      <c r="J34" s="46">
        <v>12826.2</v>
      </c>
      <c r="K34" s="46">
        <v>21749.5</v>
      </c>
      <c r="L34" s="46"/>
      <c r="M34" s="46"/>
      <c r="N34" s="46"/>
      <c r="O34" s="30">
        <f>SUM(C34:N34)</f>
        <v>403521.8</v>
      </c>
      <c r="P34" s="32"/>
    </row>
    <row r="35" spans="2:17" s="25" customFormat="1" ht="18" customHeight="1" x14ac:dyDescent="0.35">
      <c r="B35" s="38" t="s">
        <v>45</v>
      </c>
      <c r="C35" s="51">
        <f t="shared" ref="C35:N35" si="7">SUM(C36:C44)</f>
        <v>0</v>
      </c>
      <c r="D35" s="40">
        <f t="shared" si="7"/>
        <v>68255.83</v>
      </c>
      <c r="E35" s="39">
        <f t="shared" si="7"/>
        <v>359277.51</v>
      </c>
      <c r="F35" s="51">
        <f t="shared" si="7"/>
        <v>0</v>
      </c>
      <c r="G35" s="51">
        <f t="shared" si="7"/>
        <v>0</v>
      </c>
      <c r="H35" s="52">
        <f t="shared" si="7"/>
        <v>0</v>
      </c>
      <c r="I35" s="53">
        <f t="shared" si="7"/>
        <v>65492.24</v>
      </c>
      <c r="J35" s="53">
        <f t="shared" si="7"/>
        <v>14942.95</v>
      </c>
      <c r="K35" s="53">
        <f t="shared" si="7"/>
        <v>0</v>
      </c>
      <c r="L35" s="53">
        <f t="shared" si="7"/>
        <v>0</v>
      </c>
      <c r="M35" s="53">
        <f t="shared" si="7"/>
        <v>0</v>
      </c>
      <c r="N35" s="53">
        <f t="shared" si="7"/>
        <v>0</v>
      </c>
      <c r="O35" s="43">
        <f>SUM(C35:N35)</f>
        <v>507968.53</v>
      </c>
      <c r="P35" s="23"/>
      <c r="Q35" s="47"/>
    </row>
    <row r="36" spans="2:17" ht="18" customHeight="1" x14ac:dyDescent="0.35">
      <c r="B36" s="26" t="s">
        <v>46</v>
      </c>
      <c r="C36" s="33">
        <v>0</v>
      </c>
      <c r="D36" s="34">
        <v>0</v>
      </c>
      <c r="E36" s="33">
        <v>0</v>
      </c>
      <c r="F36" s="33">
        <v>0</v>
      </c>
      <c r="G36" s="33">
        <v>0</v>
      </c>
      <c r="H36" s="35">
        <v>0</v>
      </c>
      <c r="I36" s="35">
        <v>0</v>
      </c>
      <c r="J36" s="34">
        <v>0</v>
      </c>
      <c r="K36" s="34">
        <v>0</v>
      </c>
      <c r="L36" s="34"/>
      <c r="M36" s="34"/>
      <c r="N36" s="34"/>
      <c r="O36" s="34">
        <f>SUM(C36:N36)</f>
        <v>0</v>
      </c>
      <c r="P36" s="54"/>
    </row>
    <row r="37" spans="2:17" s="55" customFormat="1" ht="18" customHeight="1" x14ac:dyDescent="0.35">
      <c r="B37" s="26" t="s">
        <v>47</v>
      </c>
      <c r="C37" s="33">
        <v>0</v>
      </c>
      <c r="D37" s="34">
        <v>0</v>
      </c>
      <c r="E37" s="33">
        <v>0</v>
      </c>
      <c r="F37" s="33">
        <v>0</v>
      </c>
      <c r="G37" s="33">
        <v>0</v>
      </c>
      <c r="H37" s="35">
        <v>0</v>
      </c>
      <c r="I37" s="35">
        <v>0</v>
      </c>
      <c r="J37" s="34">
        <v>0</v>
      </c>
      <c r="K37" s="34">
        <v>0</v>
      </c>
      <c r="L37" s="34"/>
      <c r="M37" s="34"/>
      <c r="N37" s="34"/>
      <c r="O37" s="34">
        <f t="shared" ref="O37:O41" si="8">SUM(C37:N37)</f>
        <v>0</v>
      </c>
      <c r="P37" s="54"/>
    </row>
    <row r="38" spans="2:17" s="55" customFormat="1" ht="18" customHeight="1" x14ac:dyDescent="0.35">
      <c r="B38" s="26" t="s">
        <v>48</v>
      </c>
      <c r="C38" s="33">
        <v>0</v>
      </c>
      <c r="D38" s="34">
        <v>0</v>
      </c>
      <c r="E38" s="33">
        <v>0</v>
      </c>
      <c r="F38" s="33">
        <v>0</v>
      </c>
      <c r="G38" s="33">
        <v>0</v>
      </c>
      <c r="H38" s="35">
        <v>0</v>
      </c>
      <c r="I38" s="35">
        <v>0</v>
      </c>
      <c r="J38" s="34">
        <v>0</v>
      </c>
      <c r="K38" s="34">
        <v>0</v>
      </c>
      <c r="L38" s="34"/>
      <c r="M38" s="34"/>
      <c r="N38" s="34"/>
      <c r="O38" s="34">
        <f t="shared" si="8"/>
        <v>0</v>
      </c>
      <c r="P38" s="54"/>
    </row>
    <row r="39" spans="2:17" s="55" customFormat="1" ht="18" customHeight="1" x14ac:dyDescent="0.35">
      <c r="B39" s="26" t="s">
        <v>49</v>
      </c>
      <c r="C39" s="33">
        <v>0</v>
      </c>
      <c r="D39" s="34">
        <v>0</v>
      </c>
      <c r="E39" s="33">
        <v>0</v>
      </c>
      <c r="F39" s="33">
        <v>0</v>
      </c>
      <c r="G39" s="33">
        <v>0</v>
      </c>
      <c r="H39" s="35">
        <v>0</v>
      </c>
      <c r="I39" s="35">
        <v>0</v>
      </c>
      <c r="J39" s="34">
        <v>0</v>
      </c>
      <c r="K39" s="34">
        <v>0</v>
      </c>
      <c r="L39" s="34"/>
      <c r="M39" s="34"/>
      <c r="N39" s="34"/>
      <c r="O39" s="34">
        <f t="shared" si="8"/>
        <v>0</v>
      </c>
      <c r="P39" s="54"/>
    </row>
    <row r="40" spans="2:17" s="55" customFormat="1" ht="18" customHeight="1" x14ac:dyDescent="0.35">
      <c r="B40" s="26" t="s">
        <v>50</v>
      </c>
      <c r="C40" s="33">
        <v>0</v>
      </c>
      <c r="D40" s="34">
        <v>0</v>
      </c>
      <c r="E40" s="33">
        <v>0</v>
      </c>
      <c r="F40" s="33">
        <v>0</v>
      </c>
      <c r="G40" s="33">
        <v>0</v>
      </c>
      <c r="H40" s="35">
        <v>0</v>
      </c>
      <c r="I40" s="35">
        <v>0</v>
      </c>
      <c r="J40" s="34">
        <v>0</v>
      </c>
      <c r="K40" s="34">
        <v>0</v>
      </c>
      <c r="L40" s="34"/>
      <c r="M40" s="34"/>
      <c r="N40" s="34"/>
      <c r="O40" s="34">
        <f t="shared" si="8"/>
        <v>0</v>
      </c>
      <c r="P40" s="54"/>
    </row>
    <row r="41" spans="2:17" s="55" customFormat="1" ht="18" customHeight="1" x14ac:dyDescent="0.35">
      <c r="B41" s="49" t="s">
        <v>51</v>
      </c>
      <c r="C41" s="33">
        <v>0</v>
      </c>
      <c r="D41" s="34">
        <v>0</v>
      </c>
      <c r="E41" s="33">
        <v>0</v>
      </c>
      <c r="F41" s="33">
        <v>0</v>
      </c>
      <c r="G41" s="33">
        <v>0</v>
      </c>
      <c r="H41" s="35">
        <v>0</v>
      </c>
      <c r="I41" s="35">
        <v>0</v>
      </c>
      <c r="J41" s="34">
        <v>0</v>
      </c>
      <c r="K41" s="34">
        <v>0</v>
      </c>
      <c r="L41" s="34"/>
      <c r="M41" s="34"/>
      <c r="N41" s="34"/>
      <c r="O41" s="34">
        <f t="shared" si="8"/>
        <v>0</v>
      </c>
      <c r="P41" s="54"/>
    </row>
    <row r="42" spans="2:17" ht="18" customHeight="1" x14ac:dyDescent="0.35">
      <c r="B42" s="49" t="s">
        <v>52</v>
      </c>
      <c r="C42" s="33">
        <v>0</v>
      </c>
      <c r="D42" s="34">
        <v>68255.83</v>
      </c>
      <c r="E42" s="45">
        <v>359277.51</v>
      </c>
      <c r="F42" s="33">
        <v>0</v>
      </c>
      <c r="G42" s="34">
        <v>0</v>
      </c>
      <c r="H42" s="35">
        <v>0</v>
      </c>
      <c r="I42" s="34">
        <v>65492.24</v>
      </c>
      <c r="J42" s="34">
        <v>14942.95</v>
      </c>
      <c r="K42" s="34">
        <v>0</v>
      </c>
      <c r="L42" s="34"/>
      <c r="M42" s="34"/>
      <c r="N42" s="34"/>
      <c r="O42" s="34">
        <f>SUM(C42:N42)</f>
        <v>507968.53</v>
      </c>
      <c r="P42" s="54"/>
    </row>
    <row r="43" spans="2:17" ht="18" customHeight="1" x14ac:dyDescent="0.35">
      <c r="B43" s="26" t="s">
        <v>53</v>
      </c>
      <c r="C43" s="33">
        <v>0</v>
      </c>
      <c r="D43" s="34">
        <v>0</v>
      </c>
      <c r="E43" s="33">
        <v>0</v>
      </c>
      <c r="F43" s="33">
        <v>0</v>
      </c>
      <c r="G43" s="33">
        <v>0</v>
      </c>
      <c r="H43" s="35">
        <v>0</v>
      </c>
      <c r="I43" s="35">
        <v>0</v>
      </c>
      <c r="J43" s="34">
        <v>0</v>
      </c>
      <c r="K43" s="34">
        <v>0</v>
      </c>
      <c r="L43" s="34"/>
      <c r="M43" s="34"/>
      <c r="N43" s="34"/>
      <c r="O43" s="34">
        <f t="shared" ref="O43" si="9">SUM(C43:N43)</f>
        <v>0</v>
      </c>
      <c r="P43" s="54"/>
    </row>
    <row r="44" spans="2:17" ht="18" customHeight="1" x14ac:dyDescent="0.35">
      <c r="B44" s="26" t="s">
        <v>54</v>
      </c>
      <c r="C44" s="50">
        <v>0</v>
      </c>
      <c r="D44" s="34">
        <v>0</v>
      </c>
      <c r="E44" s="33">
        <v>0</v>
      </c>
      <c r="F44" s="33">
        <v>0</v>
      </c>
      <c r="G44" s="33">
        <v>0</v>
      </c>
      <c r="H44" s="35">
        <v>0</v>
      </c>
      <c r="I44" s="35">
        <v>0</v>
      </c>
      <c r="J44" s="34">
        <v>0</v>
      </c>
      <c r="K44" s="34">
        <v>0</v>
      </c>
      <c r="L44" s="34"/>
      <c r="M44" s="34"/>
      <c r="N44" s="34"/>
      <c r="O44" s="34">
        <f>SUM(C44:N44)</f>
        <v>0</v>
      </c>
      <c r="P44" s="54"/>
    </row>
    <row r="45" spans="2:17" ht="18" customHeight="1" x14ac:dyDescent="0.35">
      <c r="B45" s="38" t="s">
        <v>55</v>
      </c>
      <c r="C45" s="51">
        <f>SUM(C46:C52)</f>
        <v>0</v>
      </c>
      <c r="D45" s="53">
        <f t="shared" ref="D45:E45" si="10">SUM(D46:D52)</f>
        <v>0</v>
      </c>
      <c r="E45" s="51">
        <f t="shared" si="10"/>
        <v>0</v>
      </c>
      <c r="F45" s="51">
        <f>SUM(F46:F52)</f>
        <v>0</v>
      </c>
      <c r="G45" s="51">
        <f>SUM(G46:G52)</f>
        <v>0</v>
      </c>
      <c r="H45" s="52">
        <f>SUM(H46:H52)</f>
        <v>0</v>
      </c>
      <c r="I45" s="53">
        <f>SUM(I46:I52)</f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f>SUM(C45:N45)</f>
        <v>0</v>
      </c>
      <c r="P45" s="56"/>
    </row>
    <row r="46" spans="2:17" ht="18" customHeight="1" x14ac:dyDescent="0.3">
      <c r="B46" s="57" t="s">
        <v>56</v>
      </c>
      <c r="C46" s="33">
        <v>0</v>
      </c>
      <c r="D46" s="34">
        <v>0</v>
      </c>
      <c r="E46" s="33">
        <v>0</v>
      </c>
      <c r="F46" s="33">
        <v>0</v>
      </c>
      <c r="G46" s="33">
        <v>0</v>
      </c>
      <c r="H46" s="35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f>SUM(C46:N46)</f>
        <v>0</v>
      </c>
      <c r="P46" s="54"/>
    </row>
    <row r="47" spans="2:17" ht="18" customHeight="1" x14ac:dyDescent="0.35">
      <c r="B47" s="26" t="s">
        <v>57</v>
      </c>
      <c r="C47" s="33">
        <v>0</v>
      </c>
      <c r="D47" s="34">
        <v>0</v>
      </c>
      <c r="E47" s="33">
        <v>0</v>
      </c>
      <c r="F47" s="33">
        <v>0</v>
      </c>
      <c r="G47" s="33">
        <v>0</v>
      </c>
      <c r="H47" s="35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f t="shared" ref="O47:O80" si="11">SUM(C47:N47)</f>
        <v>0</v>
      </c>
      <c r="P47" s="54"/>
    </row>
    <row r="48" spans="2:17" ht="18" customHeight="1" x14ac:dyDescent="0.35">
      <c r="B48" s="26" t="s">
        <v>58</v>
      </c>
      <c r="C48" s="33">
        <v>0</v>
      </c>
      <c r="D48" s="34">
        <v>0</v>
      </c>
      <c r="E48" s="33">
        <v>0</v>
      </c>
      <c r="F48" s="33">
        <v>0</v>
      </c>
      <c r="G48" s="33">
        <v>0</v>
      </c>
      <c r="H48" s="35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f>SUM(C48:N48)</f>
        <v>0</v>
      </c>
      <c r="P48" s="54"/>
    </row>
    <row r="49" spans="2:18" ht="18" customHeight="1" x14ac:dyDescent="0.35">
      <c r="B49" s="26" t="s">
        <v>59</v>
      </c>
      <c r="C49" s="33">
        <v>0</v>
      </c>
      <c r="D49" s="34">
        <v>0</v>
      </c>
      <c r="E49" s="33">
        <v>0</v>
      </c>
      <c r="F49" s="33">
        <v>0</v>
      </c>
      <c r="G49" s="33">
        <v>0</v>
      </c>
      <c r="H49" s="35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f t="shared" si="11"/>
        <v>0</v>
      </c>
      <c r="P49" s="54"/>
    </row>
    <row r="50" spans="2:18" ht="18" customHeight="1" x14ac:dyDescent="0.35">
      <c r="B50" s="26" t="s">
        <v>60</v>
      </c>
      <c r="C50" s="33">
        <v>0</v>
      </c>
      <c r="D50" s="34">
        <v>0</v>
      </c>
      <c r="E50" s="33">
        <v>0</v>
      </c>
      <c r="F50" s="33">
        <v>0</v>
      </c>
      <c r="G50" s="33">
        <v>0</v>
      </c>
      <c r="H50" s="35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f t="shared" si="11"/>
        <v>0</v>
      </c>
      <c r="P50" s="54"/>
    </row>
    <row r="51" spans="2:18" ht="18" customHeight="1" x14ac:dyDescent="0.35">
      <c r="B51" s="26" t="s">
        <v>61</v>
      </c>
      <c r="C51" s="33">
        <v>0</v>
      </c>
      <c r="D51" s="34">
        <v>0</v>
      </c>
      <c r="E51" s="33">
        <v>0</v>
      </c>
      <c r="F51" s="33">
        <v>0</v>
      </c>
      <c r="G51" s="33">
        <v>0</v>
      </c>
      <c r="H51" s="34">
        <v>0</v>
      </c>
      <c r="I51" s="35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f t="shared" si="11"/>
        <v>0</v>
      </c>
      <c r="P51" s="54"/>
    </row>
    <row r="52" spans="2:18" ht="18" customHeight="1" x14ac:dyDescent="0.35">
      <c r="B52" s="26" t="s">
        <v>62</v>
      </c>
      <c r="C52" s="50">
        <v>0</v>
      </c>
      <c r="D52" s="34">
        <v>0</v>
      </c>
      <c r="E52" s="33">
        <v>0</v>
      </c>
      <c r="F52" s="33">
        <v>0</v>
      </c>
      <c r="G52" s="33">
        <v>0</v>
      </c>
      <c r="H52" s="34">
        <v>0</v>
      </c>
      <c r="I52" s="34">
        <v>0</v>
      </c>
      <c r="J52" s="35">
        <v>0</v>
      </c>
      <c r="K52" s="34">
        <v>0</v>
      </c>
      <c r="L52" s="35">
        <v>0</v>
      </c>
      <c r="M52" s="35">
        <v>0</v>
      </c>
      <c r="N52" s="58">
        <v>0</v>
      </c>
      <c r="O52" s="34">
        <f t="shared" si="11"/>
        <v>0</v>
      </c>
      <c r="P52" s="54"/>
    </row>
    <row r="53" spans="2:18" s="25" customFormat="1" ht="21.75" customHeight="1" x14ac:dyDescent="0.35">
      <c r="B53" s="38" t="s">
        <v>63</v>
      </c>
      <c r="C53" s="51">
        <f t="shared" ref="C53:N53" si="12">SUM(C54:C64)</f>
        <v>0</v>
      </c>
      <c r="D53" s="53">
        <f t="shared" si="12"/>
        <v>138071.79999999999</v>
      </c>
      <c r="E53" s="53">
        <f t="shared" si="12"/>
        <v>0</v>
      </c>
      <c r="F53" s="53">
        <f t="shared" si="12"/>
        <v>3480</v>
      </c>
      <c r="G53" s="53">
        <f t="shared" si="12"/>
        <v>0</v>
      </c>
      <c r="H53" s="52">
        <f t="shared" si="12"/>
        <v>59919.21</v>
      </c>
      <c r="I53" s="53">
        <f t="shared" si="12"/>
        <v>76346</v>
      </c>
      <c r="J53" s="53">
        <f t="shared" si="12"/>
        <v>0</v>
      </c>
      <c r="K53" s="53">
        <f t="shared" si="12"/>
        <v>0</v>
      </c>
      <c r="L53" s="53">
        <f t="shared" si="12"/>
        <v>0</v>
      </c>
      <c r="M53" s="53">
        <f t="shared" si="12"/>
        <v>0</v>
      </c>
      <c r="N53" s="53">
        <f t="shared" si="12"/>
        <v>0</v>
      </c>
      <c r="O53" s="43">
        <f t="shared" si="11"/>
        <v>277817.01</v>
      </c>
      <c r="P53" s="23"/>
      <c r="Q53"/>
      <c r="R53"/>
    </row>
    <row r="54" spans="2:18" ht="18" customHeight="1" x14ac:dyDescent="0.35">
      <c r="B54" s="49" t="s">
        <v>64</v>
      </c>
      <c r="C54" s="33">
        <v>0</v>
      </c>
      <c r="D54" s="34">
        <v>0</v>
      </c>
      <c r="E54" s="34">
        <v>0</v>
      </c>
      <c r="F54" s="33">
        <v>0</v>
      </c>
      <c r="G54" s="33">
        <v>0</v>
      </c>
      <c r="H54" s="35">
        <v>59919.21</v>
      </c>
      <c r="I54" s="34">
        <v>11564</v>
      </c>
      <c r="J54" s="34">
        <v>0</v>
      </c>
      <c r="K54" s="34">
        <v>0</v>
      </c>
      <c r="L54" s="34"/>
      <c r="M54" s="34"/>
      <c r="N54" s="34"/>
      <c r="O54" s="30">
        <f t="shared" si="11"/>
        <v>71483.209999999992</v>
      </c>
      <c r="P54" s="32"/>
    </row>
    <row r="55" spans="2:18" ht="18" customHeight="1" x14ac:dyDescent="0.35">
      <c r="B55" s="49" t="s">
        <v>65</v>
      </c>
      <c r="C55" s="33">
        <v>0</v>
      </c>
      <c r="D55" s="34">
        <v>0</v>
      </c>
      <c r="E55" s="33">
        <v>0</v>
      </c>
      <c r="F55" s="33">
        <v>0</v>
      </c>
      <c r="G55" s="33">
        <v>0</v>
      </c>
      <c r="H55" s="35">
        <v>0</v>
      </c>
      <c r="I55" s="34">
        <v>64782</v>
      </c>
      <c r="J55" s="34">
        <v>0</v>
      </c>
      <c r="K55" s="34">
        <v>0</v>
      </c>
      <c r="L55" s="34"/>
      <c r="M55" s="34"/>
      <c r="N55" s="34"/>
      <c r="O55" s="30">
        <f t="shared" si="11"/>
        <v>64782</v>
      </c>
      <c r="P55" s="32"/>
    </row>
    <row r="56" spans="2:18" ht="18" customHeight="1" x14ac:dyDescent="0.35">
      <c r="B56" s="26" t="s">
        <v>66</v>
      </c>
      <c r="C56" s="33">
        <v>0</v>
      </c>
      <c r="D56" s="34">
        <v>0</v>
      </c>
      <c r="E56" s="33">
        <v>0</v>
      </c>
      <c r="F56" s="33">
        <v>0</v>
      </c>
      <c r="G56" s="33">
        <v>0</v>
      </c>
      <c r="H56" s="35">
        <v>0</v>
      </c>
      <c r="I56" s="35">
        <v>0</v>
      </c>
      <c r="J56" s="34">
        <v>0</v>
      </c>
      <c r="K56" s="34">
        <v>0</v>
      </c>
      <c r="L56" s="34"/>
      <c r="M56" s="34"/>
      <c r="N56" s="34"/>
      <c r="O56" s="30">
        <f t="shared" si="11"/>
        <v>0</v>
      </c>
      <c r="P56" s="32"/>
    </row>
    <row r="57" spans="2:18" ht="18" customHeight="1" x14ac:dyDescent="0.35">
      <c r="B57" s="26" t="s">
        <v>67</v>
      </c>
      <c r="C57" s="33">
        <v>0</v>
      </c>
      <c r="D57" s="34">
        <v>0</v>
      </c>
      <c r="E57" s="33">
        <v>0</v>
      </c>
      <c r="F57" s="33">
        <v>0</v>
      </c>
      <c r="G57" s="33">
        <v>0</v>
      </c>
      <c r="H57" s="35">
        <v>0</v>
      </c>
      <c r="I57" s="35">
        <v>0</v>
      </c>
      <c r="J57" s="34">
        <v>0</v>
      </c>
      <c r="K57" s="34">
        <v>0</v>
      </c>
      <c r="L57" s="34"/>
      <c r="M57" s="34"/>
      <c r="N57" s="34"/>
      <c r="O57" s="30">
        <f t="shared" si="11"/>
        <v>0</v>
      </c>
      <c r="P57" s="32"/>
    </row>
    <row r="58" spans="2:18" ht="18" customHeight="1" x14ac:dyDescent="0.35">
      <c r="B58" s="49" t="s">
        <v>68</v>
      </c>
      <c r="C58" s="33">
        <v>0</v>
      </c>
      <c r="D58" s="34">
        <v>138071.79999999999</v>
      </c>
      <c r="E58" s="33">
        <v>0</v>
      </c>
      <c r="F58" s="33">
        <v>0</v>
      </c>
      <c r="G58" s="33">
        <v>0</v>
      </c>
      <c r="H58" s="35">
        <v>0</v>
      </c>
      <c r="I58" s="35">
        <v>0</v>
      </c>
      <c r="J58" s="34">
        <v>0</v>
      </c>
      <c r="K58" s="34">
        <v>0</v>
      </c>
      <c r="L58" s="34"/>
      <c r="M58" s="34"/>
      <c r="N58" s="34"/>
      <c r="O58" s="30">
        <f t="shared" si="11"/>
        <v>138071.79999999999</v>
      </c>
      <c r="P58" s="32"/>
    </row>
    <row r="59" spans="2:18" ht="18" customHeight="1" x14ac:dyDescent="0.35">
      <c r="B59" s="49" t="s">
        <v>69</v>
      </c>
      <c r="C59" s="33">
        <v>0</v>
      </c>
      <c r="D59" s="34">
        <v>0</v>
      </c>
      <c r="E59" s="33">
        <v>0</v>
      </c>
      <c r="F59" s="45">
        <v>3480</v>
      </c>
      <c r="G59" s="33">
        <v>0</v>
      </c>
      <c r="H59" s="35">
        <v>0</v>
      </c>
      <c r="I59" s="35">
        <v>0</v>
      </c>
      <c r="J59" s="34">
        <v>0</v>
      </c>
      <c r="K59" s="34">
        <v>0</v>
      </c>
      <c r="L59" s="34"/>
      <c r="M59" s="34"/>
      <c r="N59" s="34"/>
      <c r="O59" s="30">
        <f t="shared" si="11"/>
        <v>3480</v>
      </c>
      <c r="P59" s="32"/>
    </row>
    <row r="60" spans="2:18" ht="18" customHeight="1" x14ac:dyDescent="0.35">
      <c r="B60" s="49" t="s">
        <v>70</v>
      </c>
      <c r="C60" s="33">
        <v>0</v>
      </c>
      <c r="D60" s="34">
        <v>0</v>
      </c>
      <c r="E60" s="33">
        <v>0</v>
      </c>
      <c r="F60" s="33">
        <v>0</v>
      </c>
      <c r="G60" s="33">
        <v>0</v>
      </c>
      <c r="H60" s="35">
        <v>0</v>
      </c>
      <c r="I60" s="35">
        <v>0</v>
      </c>
      <c r="J60" s="34">
        <v>0</v>
      </c>
      <c r="K60" s="34">
        <v>0</v>
      </c>
      <c r="L60" s="34"/>
      <c r="M60" s="34"/>
      <c r="N60" s="34"/>
      <c r="O60" s="30">
        <f t="shared" si="11"/>
        <v>0</v>
      </c>
      <c r="P60" s="32"/>
    </row>
    <row r="61" spans="2:18" ht="18" customHeight="1" x14ac:dyDescent="0.35">
      <c r="B61" s="59" t="s">
        <v>71</v>
      </c>
      <c r="C61" s="60">
        <v>0</v>
      </c>
      <c r="D61" s="61">
        <v>0</v>
      </c>
      <c r="E61" s="60">
        <v>0</v>
      </c>
      <c r="F61" s="60">
        <v>0</v>
      </c>
      <c r="G61" s="60">
        <v>0</v>
      </c>
      <c r="H61" s="62">
        <v>0</v>
      </c>
      <c r="I61" s="62">
        <v>0</v>
      </c>
      <c r="J61" s="61">
        <v>0</v>
      </c>
      <c r="K61" s="61">
        <v>0</v>
      </c>
      <c r="L61" s="61"/>
      <c r="M61" s="61"/>
      <c r="N61" s="61"/>
      <c r="O61" s="63">
        <f t="shared" si="11"/>
        <v>0</v>
      </c>
      <c r="P61" s="32"/>
    </row>
    <row r="62" spans="2:18" ht="18" customHeight="1" x14ac:dyDescent="0.35">
      <c r="B62" s="64" t="s">
        <v>72</v>
      </c>
      <c r="C62" s="65">
        <v>0</v>
      </c>
      <c r="D62" s="66">
        <v>0</v>
      </c>
      <c r="E62" s="65">
        <v>0</v>
      </c>
      <c r="F62" s="65">
        <v>0</v>
      </c>
      <c r="G62" s="65">
        <v>0</v>
      </c>
      <c r="H62" s="67">
        <v>0</v>
      </c>
      <c r="I62" s="67">
        <v>0</v>
      </c>
      <c r="J62" s="66">
        <v>0</v>
      </c>
      <c r="K62" s="66">
        <v>0</v>
      </c>
      <c r="L62" s="66"/>
      <c r="M62" s="66"/>
      <c r="N62" s="66"/>
      <c r="O62" s="68">
        <f t="shared" si="11"/>
        <v>0</v>
      </c>
      <c r="P62" s="32"/>
    </row>
    <row r="63" spans="2:18" ht="18" customHeight="1" x14ac:dyDescent="0.35">
      <c r="B63" s="49" t="s">
        <v>73</v>
      </c>
      <c r="C63" s="33">
        <v>0</v>
      </c>
      <c r="D63" s="34">
        <v>0</v>
      </c>
      <c r="E63" s="33">
        <v>0</v>
      </c>
      <c r="F63" s="33">
        <v>0</v>
      </c>
      <c r="G63" s="33">
        <v>0</v>
      </c>
      <c r="H63" s="35">
        <v>0</v>
      </c>
      <c r="I63" s="35">
        <v>0</v>
      </c>
      <c r="J63" s="34">
        <v>0</v>
      </c>
      <c r="K63" s="34">
        <v>0</v>
      </c>
      <c r="L63" s="34"/>
      <c r="M63" s="34"/>
      <c r="N63" s="34"/>
      <c r="O63" s="30">
        <f t="shared" si="11"/>
        <v>0</v>
      </c>
      <c r="P63" s="32"/>
    </row>
    <row r="64" spans="2:18" ht="18" customHeight="1" x14ac:dyDescent="0.35">
      <c r="B64" s="26" t="s">
        <v>74</v>
      </c>
      <c r="C64" s="50">
        <v>0</v>
      </c>
      <c r="D64" s="34">
        <v>0</v>
      </c>
      <c r="E64" s="33">
        <v>0</v>
      </c>
      <c r="F64" s="33">
        <v>0</v>
      </c>
      <c r="G64" s="33">
        <v>0</v>
      </c>
      <c r="H64" s="35">
        <v>0</v>
      </c>
      <c r="I64" s="35">
        <v>0</v>
      </c>
      <c r="J64" s="34">
        <v>0</v>
      </c>
      <c r="K64" s="34">
        <v>0</v>
      </c>
      <c r="L64" s="34"/>
      <c r="M64" s="34"/>
      <c r="N64" s="34"/>
      <c r="O64" s="30">
        <f t="shared" si="11"/>
        <v>0</v>
      </c>
      <c r="P64" s="32"/>
    </row>
    <row r="65" spans="2:16" ht="18" customHeight="1" x14ac:dyDescent="0.35">
      <c r="B65" s="38" t="s">
        <v>75</v>
      </c>
      <c r="C65" s="51">
        <f>SUM(C66:C69)</f>
        <v>0</v>
      </c>
      <c r="D65" s="53">
        <f>SUM(D66:D69)</f>
        <v>0</v>
      </c>
      <c r="E65" s="51">
        <v>0</v>
      </c>
      <c r="F65" s="51">
        <v>0</v>
      </c>
      <c r="G65" s="51">
        <f t="shared" ref="G65:N65" si="13">SUM(G66:G69)</f>
        <v>0</v>
      </c>
      <c r="H65" s="52">
        <f t="shared" si="13"/>
        <v>0</v>
      </c>
      <c r="I65" s="52">
        <f t="shared" si="13"/>
        <v>0</v>
      </c>
      <c r="J65" s="53">
        <f t="shared" si="13"/>
        <v>0</v>
      </c>
      <c r="K65" s="53">
        <f t="shared" si="13"/>
        <v>0</v>
      </c>
      <c r="L65" s="53">
        <f t="shared" si="13"/>
        <v>0</v>
      </c>
      <c r="M65" s="53">
        <f t="shared" si="13"/>
        <v>0</v>
      </c>
      <c r="N65" s="53">
        <f t="shared" si="13"/>
        <v>0</v>
      </c>
      <c r="O65" s="53">
        <f t="shared" si="11"/>
        <v>0</v>
      </c>
      <c r="P65" s="56"/>
    </row>
    <row r="66" spans="2:16" ht="18" customHeight="1" x14ac:dyDescent="0.35">
      <c r="B66" s="26" t="s">
        <v>76</v>
      </c>
      <c r="C66" s="33">
        <v>0</v>
      </c>
      <c r="D66" s="34">
        <v>0</v>
      </c>
      <c r="E66" s="33">
        <v>0</v>
      </c>
      <c r="F66" s="33">
        <v>0</v>
      </c>
      <c r="G66" s="33">
        <v>0</v>
      </c>
      <c r="H66" s="35">
        <v>0</v>
      </c>
      <c r="I66" s="35">
        <v>0</v>
      </c>
      <c r="J66" s="34">
        <v>0</v>
      </c>
      <c r="K66" s="34">
        <v>0</v>
      </c>
      <c r="L66" s="34"/>
      <c r="M66" s="34"/>
      <c r="N66" s="34"/>
      <c r="O66" s="30">
        <f t="shared" si="11"/>
        <v>0</v>
      </c>
      <c r="P66" s="32"/>
    </row>
    <row r="67" spans="2:16" ht="18" customHeight="1" x14ac:dyDescent="0.35">
      <c r="B67" s="49" t="s">
        <v>77</v>
      </c>
      <c r="C67" s="33">
        <v>0</v>
      </c>
      <c r="D67" s="34">
        <v>0</v>
      </c>
      <c r="E67" s="33">
        <v>0</v>
      </c>
      <c r="F67" s="33">
        <v>0</v>
      </c>
      <c r="G67" s="33">
        <v>0</v>
      </c>
      <c r="H67" s="35">
        <v>0</v>
      </c>
      <c r="I67" s="35">
        <v>0</v>
      </c>
      <c r="J67" s="34">
        <v>0</v>
      </c>
      <c r="K67" s="34">
        <v>0</v>
      </c>
      <c r="L67" s="34"/>
      <c r="M67" s="34"/>
      <c r="N67" s="34"/>
      <c r="O67" s="30">
        <f t="shared" si="11"/>
        <v>0</v>
      </c>
      <c r="P67" s="32"/>
    </row>
    <row r="68" spans="2:16" ht="18" customHeight="1" x14ac:dyDescent="0.35">
      <c r="B68" s="26" t="s">
        <v>78</v>
      </c>
      <c r="C68" s="33">
        <v>0</v>
      </c>
      <c r="D68" s="34">
        <v>0</v>
      </c>
      <c r="E68" s="33">
        <v>0</v>
      </c>
      <c r="F68" s="33">
        <v>0</v>
      </c>
      <c r="G68" s="33">
        <v>0</v>
      </c>
      <c r="H68" s="35">
        <v>0</v>
      </c>
      <c r="I68" s="35">
        <v>0</v>
      </c>
      <c r="J68" s="34">
        <v>0</v>
      </c>
      <c r="K68" s="34">
        <v>0</v>
      </c>
      <c r="L68" s="34"/>
      <c r="M68" s="34"/>
      <c r="N68" s="34"/>
      <c r="O68" s="30">
        <f t="shared" si="11"/>
        <v>0</v>
      </c>
      <c r="P68" s="32"/>
    </row>
    <row r="69" spans="2:16" ht="18" customHeight="1" x14ac:dyDescent="0.35">
      <c r="B69" s="26" t="s">
        <v>79</v>
      </c>
      <c r="C69" s="33">
        <v>0</v>
      </c>
      <c r="D69" s="34">
        <v>0</v>
      </c>
      <c r="E69" s="33">
        <v>0</v>
      </c>
      <c r="F69" s="33">
        <v>0</v>
      </c>
      <c r="G69" s="33">
        <v>0</v>
      </c>
      <c r="H69" s="35">
        <v>0</v>
      </c>
      <c r="I69" s="35">
        <v>0</v>
      </c>
      <c r="J69" s="34">
        <v>0</v>
      </c>
      <c r="K69" s="34">
        <v>0</v>
      </c>
      <c r="L69" s="34"/>
      <c r="M69" s="34"/>
      <c r="N69" s="34"/>
      <c r="O69" s="30">
        <f t="shared" si="11"/>
        <v>0</v>
      </c>
      <c r="P69" s="32"/>
    </row>
    <row r="70" spans="2:16" ht="18" customHeight="1" x14ac:dyDescent="0.35">
      <c r="B70" s="69" t="s">
        <v>80</v>
      </c>
      <c r="C70" s="70">
        <f>SUM(C71:C75)</f>
        <v>0</v>
      </c>
      <c r="D70" s="53">
        <f>SUM(D71:D75)</f>
        <v>0</v>
      </c>
      <c r="E70" s="51">
        <v>0</v>
      </c>
      <c r="F70" s="51">
        <v>0</v>
      </c>
      <c r="G70" s="51">
        <f t="shared" ref="G70:N70" si="14">SUM(G71:G75)</f>
        <v>0</v>
      </c>
      <c r="H70" s="52">
        <f t="shared" si="14"/>
        <v>0</v>
      </c>
      <c r="I70" s="52">
        <f t="shared" si="14"/>
        <v>0</v>
      </c>
      <c r="J70" s="53">
        <f t="shared" si="14"/>
        <v>0</v>
      </c>
      <c r="K70" s="53">
        <f t="shared" si="14"/>
        <v>0</v>
      </c>
      <c r="L70" s="53">
        <f t="shared" si="14"/>
        <v>0</v>
      </c>
      <c r="M70" s="53">
        <f t="shared" si="14"/>
        <v>0</v>
      </c>
      <c r="N70" s="53">
        <f t="shared" si="14"/>
        <v>0</v>
      </c>
      <c r="O70" s="53">
        <f t="shared" si="11"/>
        <v>0</v>
      </c>
      <c r="P70" s="56"/>
    </row>
    <row r="71" spans="2:16" ht="18" customHeight="1" x14ac:dyDescent="0.35">
      <c r="B71" s="26" t="s">
        <v>81</v>
      </c>
      <c r="C71" s="33">
        <v>0</v>
      </c>
      <c r="D71" s="34">
        <v>0</v>
      </c>
      <c r="E71" s="33">
        <v>0</v>
      </c>
      <c r="F71" s="33">
        <v>0</v>
      </c>
      <c r="G71" s="33">
        <v>0</v>
      </c>
      <c r="H71" s="35">
        <v>0</v>
      </c>
      <c r="I71" s="35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0">
        <f t="shared" si="11"/>
        <v>0</v>
      </c>
      <c r="P71" s="32"/>
    </row>
    <row r="72" spans="2:16" ht="18" customHeight="1" x14ac:dyDescent="0.35">
      <c r="B72" s="26" t="s">
        <v>82</v>
      </c>
      <c r="C72" s="33">
        <v>0</v>
      </c>
      <c r="D72" s="34">
        <v>0</v>
      </c>
      <c r="E72" s="33">
        <v>0</v>
      </c>
      <c r="F72" s="33">
        <v>0</v>
      </c>
      <c r="G72" s="33">
        <v>0</v>
      </c>
      <c r="H72" s="35">
        <v>0</v>
      </c>
      <c r="I72" s="35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0">
        <f t="shared" si="11"/>
        <v>0</v>
      </c>
      <c r="P72" s="32"/>
    </row>
    <row r="73" spans="2:16" ht="18" customHeight="1" x14ac:dyDescent="0.35">
      <c r="B73" s="26" t="s">
        <v>83</v>
      </c>
      <c r="C73" s="33">
        <v>0</v>
      </c>
      <c r="D73" s="34">
        <v>0</v>
      </c>
      <c r="E73" s="33">
        <v>0</v>
      </c>
      <c r="F73" s="33">
        <v>0</v>
      </c>
      <c r="G73" s="33">
        <v>0</v>
      </c>
      <c r="H73" s="35">
        <v>0</v>
      </c>
      <c r="I73" s="35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0">
        <f t="shared" si="11"/>
        <v>0</v>
      </c>
      <c r="P73" s="32"/>
    </row>
    <row r="74" spans="2:16" ht="18" customHeight="1" x14ac:dyDescent="0.35">
      <c r="B74" s="26" t="s">
        <v>84</v>
      </c>
      <c r="C74" s="33">
        <v>0</v>
      </c>
      <c r="D74" s="34">
        <v>0</v>
      </c>
      <c r="E74" s="33">
        <v>0</v>
      </c>
      <c r="F74" s="33">
        <v>0</v>
      </c>
      <c r="G74" s="33">
        <v>0</v>
      </c>
      <c r="H74" s="35">
        <v>0</v>
      </c>
      <c r="I74" s="35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0">
        <f t="shared" si="11"/>
        <v>0</v>
      </c>
      <c r="P74" s="32"/>
    </row>
    <row r="75" spans="2:16" ht="18" customHeight="1" x14ac:dyDescent="0.35">
      <c r="B75" s="26" t="s">
        <v>85</v>
      </c>
      <c r="C75" s="33">
        <v>0</v>
      </c>
      <c r="D75" s="34">
        <v>0</v>
      </c>
      <c r="E75" s="33">
        <v>0</v>
      </c>
      <c r="F75" s="33">
        <v>0</v>
      </c>
      <c r="G75" s="33">
        <v>0</v>
      </c>
      <c r="H75" s="35">
        <v>0</v>
      </c>
      <c r="I75" s="35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0">
        <f t="shared" si="11"/>
        <v>0</v>
      </c>
      <c r="P75" s="32"/>
    </row>
    <row r="76" spans="2:16" ht="18" customHeight="1" x14ac:dyDescent="0.35">
      <c r="B76" s="38" t="s">
        <v>86</v>
      </c>
      <c r="C76" s="51">
        <f>SUM(C77:C80)</f>
        <v>0</v>
      </c>
      <c r="D76" s="53">
        <f>SUM(D77:D80)</f>
        <v>0</v>
      </c>
      <c r="E76" s="51">
        <v>0</v>
      </c>
      <c r="F76" s="51">
        <v>0</v>
      </c>
      <c r="G76" s="51">
        <f t="shared" ref="G76:N76" si="15">SUM(G77:G80)</f>
        <v>0</v>
      </c>
      <c r="H76" s="52">
        <f t="shared" si="15"/>
        <v>0</v>
      </c>
      <c r="I76" s="52">
        <f t="shared" si="15"/>
        <v>0</v>
      </c>
      <c r="J76" s="53">
        <f t="shared" si="15"/>
        <v>0</v>
      </c>
      <c r="K76" s="53">
        <f t="shared" si="15"/>
        <v>0</v>
      </c>
      <c r="L76" s="53">
        <f t="shared" si="15"/>
        <v>0</v>
      </c>
      <c r="M76" s="53">
        <f t="shared" si="15"/>
        <v>0</v>
      </c>
      <c r="N76" s="53">
        <f t="shared" si="15"/>
        <v>0</v>
      </c>
      <c r="O76" s="53">
        <f t="shared" si="11"/>
        <v>0</v>
      </c>
      <c r="P76" s="56"/>
    </row>
    <row r="77" spans="2:16" ht="18" customHeight="1" x14ac:dyDescent="0.35">
      <c r="B77" s="26" t="s">
        <v>87</v>
      </c>
      <c r="C77" s="33">
        <v>0</v>
      </c>
      <c r="D77" s="34">
        <v>0</v>
      </c>
      <c r="E77" s="33">
        <v>0</v>
      </c>
      <c r="F77" s="33">
        <v>0</v>
      </c>
      <c r="G77" s="33">
        <v>0</v>
      </c>
      <c r="H77" s="35">
        <v>0</v>
      </c>
      <c r="I77" s="35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0">
        <f t="shared" si="11"/>
        <v>0</v>
      </c>
      <c r="P77" s="54"/>
    </row>
    <row r="78" spans="2:16" ht="18" customHeight="1" x14ac:dyDescent="0.35">
      <c r="B78" s="26" t="s">
        <v>88</v>
      </c>
      <c r="C78" s="33">
        <v>0</v>
      </c>
      <c r="D78" s="34">
        <v>0</v>
      </c>
      <c r="E78" s="33">
        <v>0</v>
      </c>
      <c r="F78" s="33">
        <v>0</v>
      </c>
      <c r="G78" s="33">
        <v>0</v>
      </c>
      <c r="H78" s="35">
        <v>0</v>
      </c>
      <c r="I78" s="35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0">
        <f t="shared" si="11"/>
        <v>0</v>
      </c>
      <c r="P78" s="54"/>
    </row>
    <row r="79" spans="2:16" ht="18" customHeight="1" x14ac:dyDescent="0.35">
      <c r="B79" s="26" t="s">
        <v>89</v>
      </c>
      <c r="C79" s="33">
        <v>0</v>
      </c>
      <c r="D79" s="34">
        <v>0</v>
      </c>
      <c r="E79" s="33">
        <v>0</v>
      </c>
      <c r="F79" s="33">
        <v>0</v>
      </c>
      <c r="G79" s="33">
        <v>0</v>
      </c>
      <c r="H79" s="35">
        <v>0</v>
      </c>
      <c r="I79" s="35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0">
        <f t="shared" si="11"/>
        <v>0</v>
      </c>
      <c r="P79" s="54"/>
    </row>
    <row r="80" spans="2:16" ht="18" customHeight="1" x14ac:dyDescent="0.35">
      <c r="B80" s="71" t="s">
        <v>90</v>
      </c>
      <c r="C80" s="60">
        <v>0</v>
      </c>
      <c r="D80" s="61">
        <v>0</v>
      </c>
      <c r="E80" s="60">
        <v>0</v>
      </c>
      <c r="F80" s="60">
        <v>0</v>
      </c>
      <c r="G80" s="60">
        <v>0</v>
      </c>
      <c r="H80" s="62">
        <v>0</v>
      </c>
      <c r="I80" s="62">
        <v>0</v>
      </c>
      <c r="J80" s="61">
        <v>0</v>
      </c>
      <c r="K80" s="61">
        <v>0</v>
      </c>
      <c r="L80" s="61">
        <v>0</v>
      </c>
      <c r="M80" s="61">
        <v>0</v>
      </c>
      <c r="N80" s="61">
        <v>0</v>
      </c>
      <c r="O80" s="63">
        <f t="shared" si="11"/>
        <v>0</v>
      </c>
      <c r="P80" s="54"/>
    </row>
    <row r="81" spans="2:17" ht="18" customHeight="1" x14ac:dyDescent="0.35">
      <c r="B81" s="72" t="s">
        <v>91</v>
      </c>
      <c r="C81" s="73">
        <f>C53+C35+C25+C15+C9</f>
        <v>6650211.4900000002</v>
      </c>
      <c r="D81" s="73">
        <f>D53+D35+D25+D15+D9</f>
        <v>6655308.8100000005</v>
      </c>
      <c r="E81" s="73">
        <f t="shared" ref="E81:N81" si="16">+E53+E35+E25+E15+E9</f>
        <v>6140597.2000000002</v>
      </c>
      <c r="F81" s="73">
        <f t="shared" si="16"/>
        <v>7066728.9900000002</v>
      </c>
      <c r="G81" s="73">
        <f t="shared" si="16"/>
        <v>17415886.039999999</v>
      </c>
      <c r="H81" s="74">
        <f t="shared" si="16"/>
        <v>6772097.3200000003</v>
      </c>
      <c r="I81" s="74">
        <f t="shared" si="16"/>
        <v>7861549.25</v>
      </c>
      <c r="J81" s="74">
        <f t="shared" si="16"/>
        <v>7184547.4000000004</v>
      </c>
      <c r="K81" s="74">
        <f t="shared" si="16"/>
        <v>5714181.4399999995</v>
      </c>
      <c r="L81" s="74">
        <f t="shared" si="16"/>
        <v>0</v>
      </c>
      <c r="M81" s="74">
        <f t="shared" si="16"/>
        <v>0</v>
      </c>
      <c r="N81" s="74">
        <f t="shared" si="16"/>
        <v>0</v>
      </c>
      <c r="O81" s="73">
        <f>O53+O35+O25+O15+O9+O65+O70+O76</f>
        <v>71461107.939999998</v>
      </c>
      <c r="P81" s="75"/>
    </row>
    <row r="82" spans="2:17" ht="18" customHeight="1" x14ac:dyDescent="0.3">
      <c r="B82" s="112" t="s">
        <v>92</v>
      </c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4"/>
      <c r="P82" s="76"/>
    </row>
    <row r="83" spans="2:17" s="25" customFormat="1" ht="6" customHeight="1" x14ac:dyDescent="0.3">
      <c r="B83" s="115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7"/>
      <c r="P83" s="76"/>
    </row>
    <row r="84" spans="2:17" s="25" customFormat="1" ht="18" customHeight="1" x14ac:dyDescent="0.35">
      <c r="B84" s="17" t="s">
        <v>93</v>
      </c>
      <c r="C84" s="77">
        <f>SUM(C85:C86)</f>
        <v>0</v>
      </c>
      <c r="D84" s="78">
        <f t="shared" ref="D84:N84" si="17">SUM(D85)</f>
        <v>0</v>
      </c>
      <c r="E84" s="77">
        <f t="shared" si="17"/>
        <v>0</v>
      </c>
      <c r="F84" s="77">
        <f t="shared" si="17"/>
        <v>0</v>
      </c>
      <c r="G84" s="77">
        <f t="shared" si="17"/>
        <v>0</v>
      </c>
      <c r="H84" s="79">
        <f t="shared" si="17"/>
        <v>0</v>
      </c>
      <c r="I84" s="79">
        <f t="shared" si="17"/>
        <v>0</v>
      </c>
      <c r="J84" s="78">
        <f t="shared" si="17"/>
        <v>0</v>
      </c>
      <c r="K84" s="78">
        <f t="shared" si="17"/>
        <v>0</v>
      </c>
      <c r="L84" s="78">
        <f t="shared" si="17"/>
        <v>0</v>
      </c>
      <c r="M84" s="78">
        <f t="shared" si="17"/>
        <v>0</v>
      </c>
      <c r="N84" s="78">
        <f t="shared" si="17"/>
        <v>0</v>
      </c>
      <c r="O84" s="78">
        <f t="shared" ref="O84:O91" si="18">SUM(C84:N84)</f>
        <v>0</v>
      </c>
      <c r="P84" s="80"/>
    </row>
    <row r="85" spans="2:17" ht="18" customHeight="1" x14ac:dyDescent="0.35">
      <c r="B85" s="49" t="s">
        <v>94</v>
      </c>
      <c r="C85" s="81">
        <v>0</v>
      </c>
      <c r="D85" s="82">
        <v>0</v>
      </c>
      <c r="E85" s="81">
        <v>0</v>
      </c>
      <c r="F85" s="81">
        <v>0</v>
      </c>
      <c r="G85" s="81">
        <v>0</v>
      </c>
      <c r="H85" s="83">
        <v>0</v>
      </c>
      <c r="I85" s="82">
        <v>0</v>
      </c>
      <c r="J85" s="82">
        <v>0</v>
      </c>
      <c r="K85" s="83">
        <v>0</v>
      </c>
      <c r="L85" s="82">
        <v>0</v>
      </c>
      <c r="M85" s="82">
        <v>0</v>
      </c>
      <c r="N85" s="83">
        <v>0</v>
      </c>
      <c r="O85" s="34">
        <f t="shared" si="18"/>
        <v>0</v>
      </c>
      <c r="P85" s="54"/>
    </row>
    <row r="86" spans="2:17" ht="18" customHeight="1" x14ac:dyDescent="0.35">
      <c r="B86" s="26" t="s">
        <v>95</v>
      </c>
      <c r="C86" s="84">
        <v>0</v>
      </c>
      <c r="D86" s="82">
        <v>0</v>
      </c>
      <c r="E86" s="81">
        <v>0</v>
      </c>
      <c r="F86" s="81">
        <v>0</v>
      </c>
      <c r="G86" s="81">
        <v>0</v>
      </c>
      <c r="H86" s="83">
        <v>0</v>
      </c>
      <c r="I86" s="82">
        <v>0</v>
      </c>
      <c r="J86" s="82">
        <v>0</v>
      </c>
      <c r="K86" s="82">
        <v>0</v>
      </c>
      <c r="L86" s="82">
        <v>0</v>
      </c>
      <c r="M86" s="82">
        <v>0</v>
      </c>
      <c r="N86" s="6">
        <v>0</v>
      </c>
      <c r="O86" s="34">
        <f t="shared" si="18"/>
        <v>0</v>
      </c>
      <c r="P86" s="54"/>
    </row>
    <row r="87" spans="2:17" s="25" customFormat="1" ht="18" customHeight="1" x14ac:dyDescent="0.35">
      <c r="B87" s="38" t="s">
        <v>96</v>
      </c>
      <c r="C87" s="85">
        <f>SUM(C88:C89)</f>
        <v>0</v>
      </c>
      <c r="D87" s="86">
        <f t="shared" ref="D87:N87" si="19">SUM(D88)</f>
        <v>0</v>
      </c>
      <c r="E87" s="85">
        <f t="shared" si="19"/>
        <v>0</v>
      </c>
      <c r="F87" s="85">
        <f t="shared" si="19"/>
        <v>0</v>
      </c>
      <c r="G87" s="85">
        <f t="shared" si="19"/>
        <v>0</v>
      </c>
      <c r="H87" s="87">
        <f t="shared" si="19"/>
        <v>0</v>
      </c>
      <c r="I87" s="86">
        <f t="shared" si="19"/>
        <v>0</v>
      </c>
      <c r="J87" s="86">
        <f t="shared" si="19"/>
        <v>0</v>
      </c>
      <c r="K87" s="86">
        <f t="shared" si="19"/>
        <v>0</v>
      </c>
      <c r="L87" s="86">
        <f t="shared" si="19"/>
        <v>0</v>
      </c>
      <c r="M87" s="86">
        <f t="shared" si="19"/>
        <v>0</v>
      </c>
      <c r="N87" s="86">
        <f t="shared" si="19"/>
        <v>0</v>
      </c>
      <c r="O87" s="86">
        <f t="shared" si="18"/>
        <v>0</v>
      </c>
      <c r="P87" s="80"/>
    </row>
    <row r="88" spans="2:17" ht="18" customHeight="1" x14ac:dyDescent="0.35">
      <c r="B88" s="49" t="s">
        <v>97</v>
      </c>
      <c r="C88" s="81">
        <v>0</v>
      </c>
      <c r="D88" s="82">
        <v>0</v>
      </c>
      <c r="E88" s="81">
        <v>0</v>
      </c>
      <c r="F88" s="81">
        <v>0</v>
      </c>
      <c r="G88" s="81">
        <v>0</v>
      </c>
      <c r="H88" s="83">
        <v>0</v>
      </c>
      <c r="I88" s="82">
        <v>0</v>
      </c>
      <c r="J88" s="82">
        <v>0</v>
      </c>
      <c r="K88" s="82">
        <v>0</v>
      </c>
      <c r="L88" s="82">
        <v>0</v>
      </c>
      <c r="M88" s="82">
        <v>0</v>
      </c>
      <c r="N88" s="83">
        <v>0</v>
      </c>
      <c r="O88" s="34">
        <f t="shared" si="18"/>
        <v>0</v>
      </c>
      <c r="P88" s="54"/>
    </row>
    <row r="89" spans="2:17" ht="18" customHeight="1" x14ac:dyDescent="0.35">
      <c r="B89" s="49" t="s">
        <v>98</v>
      </c>
      <c r="C89" s="81">
        <v>0</v>
      </c>
      <c r="D89" s="82">
        <v>0</v>
      </c>
      <c r="E89" s="81">
        <v>0</v>
      </c>
      <c r="F89" s="81">
        <v>0</v>
      </c>
      <c r="G89" s="81">
        <v>0</v>
      </c>
      <c r="H89" s="83">
        <v>0</v>
      </c>
      <c r="I89" s="82">
        <v>0</v>
      </c>
      <c r="J89" s="82">
        <v>0</v>
      </c>
      <c r="K89" s="82">
        <v>0</v>
      </c>
      <c r="L89" s="82">
        <v>0</v>
      </c>
      <c r="M89" s="82">
        <v>0</v>
      </c>
      <c r="N89" s="6">
        <v>0</v>
      </c>
      <c r="O89" s="34">
        <f t="shared" si="18"/>
        <v>0</v>
      </c>
      <c r="P89" s="54"/>
    </row>
    <row r="90" spans="2:17" ht="18" customHeight="1" x14ac:dyDescent="0.35">
      <c r="B90" s="38" t="s">
        <v>99</v>
      </c>
      <c r="C90" s="85">
        <f t="shared" ref="C90:N90" si="20">SUM(C91)</f>
        <v>0</v>
      </c>
      <c r="D90" s="86">
        <f t="shared" si="20"/>
        <v>0</v>
      </c>
      <c r="E90" s="85">
        <f t="shared" si="20"/>
        <v>0</v>
      </c>
      <c r="F90" s="85">
        <f t="shared" si="20"/>
        <v>0</v>
      </c>
      <c r="G90" s="85">
        <f t="shared" si="20"/>
        <v>0</v>
      </c>
      <c r="H90" s="87">
        <f t="shared" si="20"/>
        <v>0</v>
      </c>
      <c r="I90" s="86">
        <f t="shared" si="20"/>
        <v>0</v>
      </c>
      <c r="J90" s="86">
        <f t="shared" si="20"/>
        <v>0</v>
      </c>
      <c r="K90" s="86">
        <f t="shared" si="20"/>
        <v>0</v>
      </c>
      <c r="L90" s="86">
        <f t="shared" si="20"/>
        <v>0</v>
      </c>
      <c r="M90" s="86">
        <f t="shared" si="20"/>
        <v>0</v>
      </c>
      <c r="N90" s="86">
        <f t="shared" si="20"/>
        <v>0</v>
      </c>
      <c r="O90" s="86">
        <f t="shared" si="18"/>
        <v>0</v>
      </c>
      <c r="P90" s="80"/>
    </row>
    <row r="91" spans="2:17" ht="18" customHeight="1" x14ac:dyDescent="0.35">
      <c r="B91" s="59" t="s">
        <v>100</v>
      </c>
      <c r="C91" s="88">
        <v>0</v>
      </c>
      <c r="D91" s="16">
        <v>0</v>
      </c>
      <c r="E91" s="88">
        <v>0</v>
      </c>
      <c r="F91" s="88">
        <v>0</v>
      </c>
      <c r="G91" s="88">
        <v>0</v>
      </c>
      <c r="H91" s="89">
        <v>0</v>
      </c>
      <c r="I91" s="89">
        <v>0</v>
      </c>
      <c r="J91" s="16">
        <v>0</v>
      </c>
      <c r="K91" s="89">
        <v>0</v>
      </c>
      <c r="L91" s="16">
        <v>0</v>
      </c>
      <c r="M91" s="16">
        <v>0</v>
      </c>
      <c r="N91" s="89">
        <v>0</v>
      </c>
      <c r="O91" s="61">
        <f t="shared" si="18"/>
        <v>0</v>
      </c>
      <c r="P91" s="54"/>
    </row>
    <row r="92" spans="2:17" ht="18" customHeight="1" x14ac:dyDescent="0.35">
      <c r="B92" s="72" t="s">
        <v>101</v>
      </c>
      <c r="C92" s="74">
        <f>SUM(C84:C91)</f>
        <v>0</v>
      </c>
      <c r="D92" s="74">
        <f t="shared" ref="D92:N92" si="21">SUM(D84:D91)</f>
        <v>0</v>
      </c>
      <c r="E92" s="74">
        <f t="shared" si="21"/>
        <v>0</v>
      </c>
      <c r="F92" s="74">
        <f t="shared" si="21"/>
        <v>0</v>
      </c>
      <c r="G92" s="74">
        <f t="shared" si="21"/>
        <v>0</v>
      </c>
      <c r="H92" s="74">
        <f t="shared" si="21"/>
        <v>0</v>
      </c>
      <c r="I92" s="74">
        <f t="shared" si="21"/>
        <v>0</v>
      </c>
      <c r="J92" s="74">
        <f t="shared" si="21"/>
        <v>0</v>
      </c>
      <c r="K92" s="74">
        <f t="shared" si="21"/>
        <v>0</v>
      </c>
      <c r="L92" s="74">
        <f t="shared" si="21"/>
        <v>0</v>
      </c>
      <c r="M92" s="74">
        <f t="shared" si="21"/>
        <v>0</v>
      </c>
      <c r="N92" s="74">
        <f t="shared" si="21"/>
        <v>0</v>
      </c>
      <c r="O92" s="74">
        <f>SUM(O84:O91)</f>
        <v>0</v>
      </c>
      <c r="P92" s="90"/>
    </row>
    <row r="93" spans="2:17" ht="9" customHeight="1" x14ac:dyDescent="0.35">
      <c r="B93" s="91"/>
      <c r="C93" s="92"/>
      <c r="D93" s="83"/>
      <c r="E93" s="92"/>
      <c r="F93" s="92"/>
      <c r="G93" s="92"/>
      <c r="H93" s="83"/>
      <c r="I93" s="83"/>
      <c r="J93" s="83"/>
      <c r="K93" s="83"/>
      <c r="L93" s="83"/>
      <c r="M93" s="83"/>
      <c r="N93" s="83"/>
      <c r="O93" s="82"/>
    </row>
    <row r="94" spans="2:17" ht="18" customHeight="1" x14ac:dyDescent="0.35">
      <c r="B94" s="93" t="s">
        <v>102</v>
      </c>
      <c r="C94" s="94">
        <f>C81+C92</f>
        <v>6650211.4900000002</v>
      </c>
      <c r="D94" s="94">
        <f>D81+D92</f>
        <v>6655308.8100000005</v>
      </c>
      <c r="E94" s="94">
        <f t="shared" ref="E94:N94" si="22">+E81</f>
        <v>6140597.2000000002</v>
      </c>
      <c r="F94" s="94">
        <f t="shared" si="22"/>
        <v>7066728.9900000002</v>
      </c>
      <c r="G94" s="94">
        <f t="shared" si="22"/>
        <v>17415886.039999999</v>
      </c>
      <c r="H94" s="94">
        <f t="shared" si="22"/>
        <v>6772097.3200000003</v>
      </c>
      <c r="I94" s="94">
        <f t="shared" si="22"/>
        <v>7861549.25</v>
      </c>
      <c r="J94" s="94">
        <f t="shared" si="22"/>
        <v>7184547.4000000004</v>
      </c>
      <c r="K94" s="94">
        <f t="shared" si="22"/>
        <v>5714181.4399999995</v>
      </c>
      <c r="L94" s="94">
        <f t="shared" si="22"/>
        <v>0</v>
      </c>
      <c r="M94" s="94">
        <f t="shared" si="22"/>
        <v>0</v>
      </c>
      <c r="N94" s="94">
        <f t="shared" si="22"/>
        <v>0</v>
      </c>
      <c r="O94" s="94">
        <f>+O81+O92</f>
        <v>71461107.939999998</v>
      </c>
      <c r="P94" s="95"/>
      <c r="Q94" s="47"/>
    </row>
    <row r="95" spans="2:17" x14ac:dyDescent="0.35">
      <c r="B95" t="s">
        <v>103</v>
      </c>
      <c r="C95" s="6"/>
      <c r="Q95" s="97"/>
    </row>
    <row r="96" spans="2:17" x14ac:dyDescent="0.35">
      <c r="C96" s="6"/>
      <c r="D96" s="98"/>
      <c r="E96" s="99"/>
      <c r="F96" s="99"/>
      <c r="G96" s="99"/>
      <c r="H96" s="98"/>
      <c r="I96" s="98"/>
      <c r="J96" s="98"/>
      <c r="K96" s="98"/>
      <c r="L96" s="98"/>
      <c r="M96" s="98"/>
      <c r="N96" s="98"/>
      <c r="O96" s="98"/>
    </row>
    <row r="97" spans="2:16" x14ac:dyDescent="0.35">
      <c r="E97" s="100"/>
      <c r="F97" s="100"/>
      <c r="G97" s="100"/>
    </row>
    <row r="98" spans="2:16" x14ac:dyDescent="0.35">
      <c r="E98" s="100"/>
      <c r="F98" s="100"/>
      <c r="G98" s="100"/>
    </row>
    <row r="99" spans="2:16" x14ac:dyDescent="0.35">
      <c r="E99" s="100"/>
      <c r="F99" s="100"/>
      <c r="G99" s="100"/>
      <c r="O99" s="101"/>
    </row>
    <row r="100" spans="2:16" x14ac:dyDescent="0.35">
      <c r="E100" s="100"/>
      <c r="F100" s="100"/>
      <c r="G100" s="100"/>
    </row>
    <row r="101" spans="2:16" ht="22.5" customHeight="1" x14ac:dyDescent="0.35">
      <c r="E101" s="100"/>
      <c r="F101" s="100"/>
      <c r="G101" s="100"/>
    </row>
    <row r="103" spans="2:16" x14ac:dyDescent="0.35">
      <c r="B103" s="102" t="s">
        <v>104</v>
      </c>
      <c r="D103" s="103"/>
      <c r="E103" s="102"/>
      <c r="H103" s="103"/>
      <c r="I103" s="102" t="s">
        <v>105</v>
      </c>
      <c r="J103" s="102"/>
      <c r="K103" s="103"/>
      <c r="L103" s="103"/>
      <c r="M103" s="103"/>
      <c r="N103" s="103"/>
    </row>
    <row r="104" spans="2:16" x14ac:dyDescent="0.35">
      <c r="B104" s="104" t="s">
        <v>106</v>
      </c>
      <c r="I104" s="96" t="s">
        <v>107</v>
      </c>
      <c r="O104" s="103"/>
      <c r="P104" s="80"/>
    </row>
    <row r="109" spans="2:16" x14ac:dyDescent="0.35">
      <c r="E109" s="100"/>
      <c r="F109" s="6"/>
      <c r="G109" s="6"/>
    </row>
    <row r="110" spans="2:16" x14ac:dyDescent="0.35">
      <c r="E110" s="99"/>
      <c r="F110" s="99"/>
      <c r="G110" s="99"/>
    </row>
    <row r="111" spans="2:16" x14ac:dyDescent="0.35">
      <c r="B111" t="s">
        <v>108</v>
      </c>
    </row>
    <row r="112" spans="2:16" x14ac:dyDescent="0.35">
      <c r="B112" s="106" t="s">
        <v>109</v>
      </c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</row>
    <row r="113" spans="2:15" ht="14.4" x14ac:dyDescent="0.3">
      <c r="B113" s="107" t="s">
        <v>110</v>
      </c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</row>
    <row r="114" spans="2:15" x14ac:dyDescent="0.35">
      <c r="D114" s="98"/>
      <c r="E114" s="99"/>
      <c r="F114" s="99"/>
      <c r="G114" s="99"/>
    </row>
    <row r="115" spans="2:15" x14ac:dyDescent="0.35">
      <c r="E115" s="105"/>
      <c r="F115" s="105"/>
      <c r="G115" s="105"/>
      <c r="H115" s="105"/>
    </row>
    <row r="118" spans="2:15" x14ac:dyDescent="0.35">
      <c r="G118" s="105"/>
    </row>
  </sheetData>
  <mergeCells count="8">
    <mergeCell ref="B112:O112"/>
    <mergeCell ref="B113:O113"/>
    <mergeCell ref="B1:O1"/>
    <mergeCell ref="B2:O2"/>
    <mergeCell ref="B3:O3"/>
    <mergeCell ref="B4:O4"/>
    <mergeCell ref="B5:C5"/>
    <mergeCell ref="B82:O83"/>
  </mergeCells>
  <pageMargins left="0.7" right="0.7" top="0.75" bottom="0.75" header="0.3" footer="0.3"/>
  <pageSetup paperSize="9" scale="35" orientation="portrait" r:id="rId1"/>
  <colBreaks count="1" manualBreakCount="1">
    <brk id="2" max="11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2024</vt:lpstr>
      <vt:lpstr>'Septiembre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Alberto Sanchez Gonzalez</dc:creator>
  <cp:lastModifiedBy>Cynthia Joselyn Mañan Baez</cp:lastModifiedBy>
  <dcterms:created xsi:type="dcterms:W3CDTF">2024-10-04T16:28:29Z</dcterms:created>
  <dcterms:modified xsi:type="dcterms:W3CDTF">2024-10-04T16:57:34Z</dcterms:modified>
</cp:coreProperties>
</file>