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anan\Desktop\COPIA DE DATOS\COPIA DE DATOS\ODAC\Documentos Portal de Transparencia\Presupuesto Aprobado 2021 y Ejecuciones Presupuestarias\Ejecuciones Presupuestarias\2023\Septiembre\"/>
    </mc:Choice>
  </mc:AlternateContent>
  <xr:revisionPtr revIDLastSave="0" documentId="8_{C92FCBE2-DDDC-4A70-8DAD-2B85F1D27C7B}" xr6:coauthVersionLast="47" xr6:coauthVersionMax="47" xr10:uidLastSave="{00000000-0000-0000-0000-000000000000}"/>
  <bookViews>
    <workbookView xWindow="-108" yWindow="-108" windowWidth="23256" windowHeight="12576" xr2:uid="{BFD710E0-7058-4257-833B-17FDF1AA8AE0}"/>
  </bookViews>
  <sheets>
    <sheet name="Septiembre 2023" sheetId="2" r:id="rId1"/>
  </sheets>
  <definedNames>
    <definedName name="_xlnm.Print_Area" localSheetId="0">'Septiembre 2023'!$A$1:$L$110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5" i="2" l="1"/>
  <c r="K70" i="2"/>
  <c r="K76" i="2"/>
  <c r="L10" i="2"/>
  <c r="K24" i="2"/>
  <c r="K15" i="2" s="1"/>
  <c r="L15" i="2" s="1"/>
  <c r="K9" i="2"/>
  <c r="L9" i="2" s="1"/>
  <c r="L91" i="2"/>
  <c r="L89" i="2"/>
  <c r="L88" i="2"/>
  <c r="L86" i="2"/>
  <c r="L85" i="2"/>
  <c r="K90" i="2"/>
  <c r="L90" i="2" s="1"/>
  <c r="K87" i="2"/>
  <c r="L87" i="2" s="1"/>
  <c r="K84" i="2"/>
  <c r="L84" i="2" s="1"/>
  <c r="L80" i="2"/>
  <c r="L78" i="2"/>
  <c r="L79" i="2"/>
  <c r="L77" i="2"/>
  <c r="L76" i="2"/>
  <c r="L75" i="2"/>
  <c r="L72" i="2"/>
  <c r="L73" i="2"/>
  <c r="L74" i="2"/>
  <c r="L71" i="2"/>
  <c r="L70" i="2"/>
  <c r="L69" i="2"/>
  <c r="L67" i="2"/>
  <c r="L68" i="2"/>
  <c r="L66" i="2"/>
  <c r="L65" i="2"/>
  <c r="L64" i="2"/>
  <c r="L63" i="2"/>
  <c r="L62" i="2"/>
  <c r="L61" i="2"/>
  <c r="L55" i="2"/>
  <c r="L56" i="2"/>
  <c r="L57" i="2"/>
  <c r="L58" i="2"/>
  <c r="L59" i="2"/>
  <c r="L60" i="2"/>
  <c r="L54" i="2"/>
  <c r="L52" i="2"/>
  <c r="K53" i="2"/>
  <c r="L53" i="2" s="1"/>
  <c r="L47" i="2"/>
  <c r="L48" i="2"/>
  <c r="L49" i="2"/>
  <c r="L50" i="2"/>
  <c r="L51" i="2"/>
  <c r="L46" i="2"/>
  <c r="L44" i="2"/>
  <c r="L45" i="2"/>
  <c r="L43" i="2"/>
  <c r="L42" i="2"/>
  <c r="L38" i="2"/>
  <c r="L37" i="2"/>
  <c r="L39" i="2"/>
  <c r="L40" i="2"/>
  <c r="L41" i="2"/>
  <c r="L36" i="2"/>
  <c r="L27" i="2"/>
  <c r="K35" i="2"/>
  <c r="L35" i="2"/>
  <c r="L34" i="2"/>
  <c r="L28" i="2"/>
  <c r="L29" i="2"/>
  <c r="L30" i="2"/>
  <c r="L31" i="2"/>
  <c r="L32" i="2"/>
  <c r="L33" i="2"/>
  <c r="L26" i="2"/>
  <c r="K25" i="2"/>
  <c r="L25" i="2" s="1"/>
  <c r="L24" i="2"/>
  <c r="L23" i="2"/>
  <c r="L22" i="2"/>
  <c r="L17" i="2"/>
  <c r="L18" i="2"/>
  <c r="L19" i="2"/>
  <c r="L20" i="2"/>
  <c r="L21" i="2"/>
  <c r="L16" i="2"/>
  <c r="L14" i="2"/>
  <c r="L13" i="2"/>
  <c r="L11" i="2"/>
  <c r="L12" i="2"/>
  <c r="J10" i="2"/>
  <c r="J90" i="2"/>
  <c r="I90" i="2"/>
  <c r="H90" i="2"/>
  <c r="G90" i="2"/>
  <c r="F90" i="2"/>
  <c r="E90" i="2"/>
  <c r="D90" i="2"/>
  <c r="C90" i="2"/>
  <c r="J87" i="2"/>
  <c r="I87" i="2"/>
  <c r="H87" i="2"/>
  <c r="G87" i="2"/>
  <c r="F87" i="2"/>
  <c r="E87" i="2"/>
  <c r="D87" i="2"/>
  <c r="C87" i="2"/>
  <c r="J84" i="2"/>
  <c r="I84" i="2"/>
  <c r="H84" i="2"/>
  <c r="G84" i="2"/>
  <c r="F84" i="2"/>
  <c r="E84" i="2"/>
  <c r="D84" i="2"/>
  <c r="C84" i="2"/>
  <c r="J76" i="2"/>
  <c r="I76" i="2"/>
  <c r="H76" i="2"/>
  <c r="G76" i="2"/>
  <c r="D76" i="2"/>
  <c r="C76" i="2"/>
  <c r="J70" i="2"/>
  <c r="I70" i="2"/>
  <c r="H70" i="2"/>
  <c r="G70" i="2"/>
  <c r="D70" i="2"/>
  <c r="C70" i="2"/>
  <c r="J65" i="2"/>
  <c r="I65" i="2"/>
  <c r="H65" i="2"/>
  <c r="G65" i="2"/>
  <c r="D65" i="2"/>
  <c r="C65" i="2"/>
  <c r="J53" i="2"/>
  <c r="I53" i="2"/>
  <c r="H53" i="2"/>
  <c r="G53" i="2"/>
  <c r="F53" i="2"/>
  <c r="E53" i="2"/>
  <c r="D53" i="2"/>
  <c r="C53" i="2"/>
  <c r="I45" i="2"/>
  <c r="H45" i="2"/>
  <c r="G45" i="2"/>
  <c r="F45" i="2"/>
  <c r="E45" i="2"/>
  <c r="D45" i="2"/>
  <c r="C45" i="2"/>
  <c r="J35" i="2"/>
  <c r="I35" i="2"/>
  <c r="H35" i="2"/>
  <c r="G35" i="2"/>
  <c r="F35" i="2"/>
  <c r="E35" i="2"/>
  <c r="D35" i="2"/>
  <c r="C35" i="2"/>
  <c r="I34" i="2"/>
  <c r="I26" i="2"/>
  <c r="J25" i="2"/>
  <c r="H25" i="2"/>
  <c r="G25" i="2"/>
  <c r="F25" i="2"/>
  <c r="E25" i="2"/>
  <c r="D25" i="2"/>
  <c r="C25" i="2"/>
  <c r="J24" i="2"/>
  <c r="J20" i="2"/>
  <c r="J15" i="2" s="1"/>
  <c r="I15" i="2"/>
  <c r="H15" i="2"/>
  <c r="G15" i="2"/>
  <c r="F15" i="2"/>
  <c r="E15" i="2"/>
  <c r="D15" i="2"/>
  <c r="C15" i="2"/>
  <c r="I14" i="2"/>
  <c r="H14" i="2"/>
  <c r="G14" i="2"/>
  <c r="F14" i="2"/>
  <c r="E14" i="2"/>
  <c r="J9" i="2"/>
  <c r="I10" i="2"/>
  <c r="I9" i="2" s="1"/>
  <c r="H10" i="2"/>
  <c r="G10" i="2"/>
  <c r="F10" i="2"/>
  <c r="F9" i="2" s="1"/>
  <c r="E10" i="2"/>
  <c r="G9" i="2"/>
  <c r="E9" i="2"/>
  <c r="E81" i="2" s="1"/>
  <c r="E94" i="2" s="1"/>
  <c r="D9" i="2"/>
  <c r="C9" i="2"/>
  <c r="K81" i="2" l="1"/>
  <c r="K94" i="2" s="1"/>
  <c r="H9" i="2"/>
  <c r="C81" i="2"/>
  <c r="C94" i="2" s="1"/>
  <c r="G81" i="2"/>
  <c r="G94" i="2" s="1"/>
  <c r="D81" i="2"/>
  <c r="D94" i="2" s="1"/>
  <c r="J81" i="2"/>
  <c r="J94" i="2" s="1"/>
  <c r="H81" i="2"/>
  <c r="H94" i="2" s="1"/>
  <c r="F81" i="2"/>
  <c r="F94" i="2" s="1"/>
  <c r="I25" i="2"/>
  <c r="I81" i="2" s="1"/>
  <c r="I94" i="2" s="1"/>
  <c r="L81" i="2" l="1"/>
  <c r="L94" i="2" s="1"/>
</calcChain>
</file>

<file path=xl/sharedStrings.xml><?xml version="1.0" encoding="utf-8"?>
<sst xmlns="http://schemas.openxmlformats.org/spreadsheetml/2006/main" count="107" uniqueCount="107">
  <si>
    <t>Organismo Dominicano de Acreditación - ODAC</t>
  </si>
  <si>
    <t>Año 2023</t>
  </si>
  <si>
    <t>Ejecución de Gastos y Aplicaciones Financieras</t>
  </si>
  <si>
    <t>En RD$</t>
  </si>
  <si>
    <t>Detalles</t>
  </si>
  <si>
    <t>Enero</t>
  </si>
  <si>
    <t>Febrero</t>
  </si>
  <si>
    <t>Marzo</t>
  </si>
  <si>
    <t>Abril</t>
  </si>
  <si>
    <t>Mayo</t>
  </si>
  <si>
    <t xml:space="preserve">Junio </t>
  </si>
  <si>
    <t>TOTAL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</si>
  <si>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</si>
  <si>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</si>
  <si>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</si>
  <si>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</si>
  <si>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</si>
  <si>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2.1.4-GRATIFICACIONES Y BONIFICACIONES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</si>
  <si>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</si>
  <si>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</si>
  <si>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</si>
  <si>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</si>
  <si>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</si>
  <si>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</si>
  <si>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</si>
  <si>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</si>
  <si>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</si>
  <si>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</si>
  <si>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</si>
  <si>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</si>
  <si>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</si>
  <si>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</si>
  <si>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</si>
  <si>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2.3.4-PRODUCTOS FARMACEUTICOS</t>
  </si>
  <si>
    <t>2.3.5-PRODUCTOS DE CUERO, CAUCHO Y PLÁSTICO</t>
  </si>
  <si>
    <t>2.3.6-PRODUCTOS DE MINERALES, METALICOS Y NO METALICOS</t>
  </si>
  <si>
    <t>2.3.7-COMBUSTIBLE, LUBRICANTES, PRODUCTOS QUIMICOS Y CON.</t>
  </si>
  <si>
    <t>2.3.8-GASTOS QUE SE ASIGNARÁN DURANTE EL EJERCICIO (ART. 32 Y 33 LEY 423.06)</t>
  </si>
  <si>
    <t>2.3.9-PRODUCTOS Y ÚTILES VARIOS</t>
  </si>
  <si>
    <t>2.4-TRANSFERENCIAS CORRIENTES</t>
  </si>
  <si>
    <t>2.4.1-TRANSFERENCIAS CORRIENTES AL SECTOR PRIVADO</t>
  </si>
  <si>
    <t>2.4.2-TRANSFERENCIAS CORRIENTES AL GOBIERNO GENERAL NACIONAL</t>
  </si>
  <si>
    <t>2.4.3-TRANSFERENCIAS CORRIENTES A GOBIERNOS GENERALES LOCALES</t>
  </si>
  <si>
    <t>2.4.4-TRANSFERENCIAS CORRIENTES A EMPRESAS PUBLICAS NO FINANCIERAS</t>
  </si>
  <si>
    <t>2.4.5-TRANSFERENCIAS CORRIENTES A INSTITUCIONES PUBLICAS FINANCIERAS</t>
  </si>
  <si>
    <t>2.4.6 - SUBVENCIONES</t>
  </si>
  <si>
    <t>2.4.7-TRANSFERENCIAS CORRIENTES AL SECTOR EXTERNO</t>
  </si>
  <si>
    <t>2.4.8 - TRANSFERENCIAS CORRIENTES A OTRAS INSTITUCIONES PÚBLICAS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</si>
  <si>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</si>
  <si>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</si>
  <si>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</si>
  <si>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NACIONAL</t>
  </si>
  <si>
    <t>2.5.3 - TRANSFERENCIAS DE CAPITAL A GOBIERNOS GENERALES LOCALES</t>
  </si>
  <si>
    <t>2.5.4 - TRANSFERENCIAS DE CAPITAL A EMPRESAS PÚBLICAS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</si>
  <si>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</si>
  <si>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</si>
  <si>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</si>
  <si>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2.6-BIENES MUEBLES, INMUEBLES E INTANGIBLES</t>
  </si>
  <si>
    <t>2.6.1-MOBILIARIOS Y EQUIPOS</t>
  </si>
  <si>
    <t>2.6.2-MOBILIARIO Y EQUIPO EDUCACIONAL Y RECREATIVO</t>
  </si>
  <si>
    <t>2.6.3 - EQUIPO E INSTRUMENTAL, CINTÍFICO Y LABORATORIO</t>
  </si>
  <si>
    <t>2.6.4-VEHICULOS Y EQUIPOS DE TRANSPORTE, TRACCION Y ELEVACION</t>
  </si>
  <si>
    <t>2.6.5-MAQUINARIAS, OTROS EQUIPOS Y HERRAMIENTAS</t>
  </si>
  <si>
    <t>2.6.6-EQUIPO DE DEFENSA Y SEGURIDAD</t>
  </si>
  <si>
    <t>2.6.7- ACTIVOS BIÓLOGICOS CULTIVABLES</t>
  </si>
  <si>
    <t>2.6.8-BINES INTANGIBLES</t>
  </si>
  <si>
    <t>2.6.9-EDIFICIOS, ESTRUCTURAS, TIERRAS, TERRENOS Y OBJ. VALOR</t>
  </si>
  <si>
    <t>2.6.10 - TIERRAS Y TERRENOS</t>
  </si>
  <si>
    <t>2.6.11 - OBJETO DE VALOR</t>
  </si>
  <si>
    <t>2.7 - OBRAS</t>
  </si>
  <si>
    <t>2.7.1 - OBRAS EN EDIFICACIONES</t>
  </si>
  <si>
    <t>2.7.2 - INFRAESTRUCTURA</t>
  </si>
  <si>
    <t>2.7.3 - CONSTRUCCIONES EN BIENES CONCESIONADOS</t>
  </si>
  <si>
    <t>2.7.4 - GASTOS QUE LE ASIGNARÁN DURANTE EL EJERCICIO PARA INVERSIÓN (ART.32 Y 33 LEY 423-06)</t>
  </si>
  <si>
    <t>2.8 - ADQUISICIÓN DE ACTIVOS FINANCIEROS CON FINES DE POLÍTICA</t>
  </si>
  <si>
    <t>2.8.1 - CONCESIÓN DE PRESTAMOS</t>
  </si>
  <si>
    <t>2.8.2 - ADQUISICIÓN DE TÍTULOS VALORES REPRESENTATIVOS DE DEUDA</t>
  </si>
  <si>
    <t>2.8.3 - COMPRA DE ACCIONES Y PARTICIPACIONES DE CAPITAL</t>
  </si>
  <si>
    <t>2.8.4 - OBLIGACIONES NEGOCIALES</t>
  </si>
  <si>
    <t>2.8.5 – APORTES DE CAPITAL AL SECTOR PÚBLICO</t>
  </si>
  <si>
    <t>2.9 – GASTOS FINANCIEROS</t>
  </si>
  <si>
    <t>2.9.1 – INTERESES DE LA DEUDA PÚBLICA INTERNA</t>
  </si>
  <si>
    <t>2.9.2 – INTERESES DE LA DEUDA PÚBLICA EXTERNA</t>
  </si>
  <si>
    <t>2.9.3 – INTERESES DE LA DEUDA COMERCIAL</t>
  </si>
  <si>
    <t>2.9.4 – COMISIONES Y OTROS GASTOS BANCARIOS DE LA DEUDA PÚBLICA</t>
  </si>
  <si>
    <t>Total Gastos</t>
  </si>
  <si>
    <t>4-APLICACIONES FINANCIERAS</t>
  </si>
  <si>
    <t>4.1-INCREMENTO DE ACTIVOS FINANCIEROS</t>
  </si>
  <si>
    <t>4.1.1-INCREMENTO DE ACTIVOS FINANCIEROS CORRIENTES</t>
  </si>
  <si>
    <t>4.1.2-INCREMENTO DE ACTIVOS FINANCIEROS NO CORRIENTES</t>
  </si>
  <si>
    <t>4.2-DISMINUCION DE PASIVOS</t>
  </si>
  <si>
    <t>4.2.1-DISMINUCION DE PASIVOS CORRIENTES</t>
  </si>
  <si>
    <t>4.2.2-DISMINUCION DE PASIVOS NO CORRIENTES</t>
  </si>
  <si>
    <t>4.3-DISMINUCION DE FONDOS DE TERCEROS</t>
  </si>
  <si>
    <t>4.3.5-DISMINUCION DEPOSITOS FONDOS DE TERCEROS</t>
  </si>
  <si>
    <t>Total Aplicaciones Financieras</t>
  </si>
  <si>
    <t>TOTAL GASTOS Y APLICACIONES FINANCIERAS</t>
  </si>
  <si>
    <t xml:space="preserve">Nota: Gasto en etapa devengado. </t>
  </si>
  <si>
    <t>Aura M. Segura Matos</t>
  </si>
  <si>
    <t>Encargada Administrativa Financiera</t>
  </si>
  <si>
    <t>Director Ejecutivo</t>
  </si>
  <si>
    <t xml:space="preserve">Julio </t>
  </si>
  <si>
    <t>Ángel David Taveras Difo</t>
  </si>
  <si>
    <t>Agosto</t>
  </si>
  <si>
    <t>Septiembre</t>
  </si>
  <si>
    <t>Angel A. Sánchez González</t>
  </si>
  <si>
    <t xml:space="preserve">                                                                     Encargado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</si>
</sst>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/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/>
    </xf>
    <xf numFmtId="49" fontId="7" fillId="0" borderId="2" xfId="0" applyNumberFormat="1" applyFont="1" applyBorder="1" applyAlignment="1">
      <alignment horizontal="left" indent="3"/>
    </xf>
    <xf numFmtId="49" fontId="8" fillId="0" borderId="2" xfId="0" applyNumberFormat="1" applyFont="1" applyBorder="1" applyAlignment="1">
      <alignment horizontal="left" indent="3"/>
    </xf>
    <xf numFmtId="4" fontId="8" fillId="0" borderId="2" xfId="0" applyNumberFormat="1" applyFont="1" applyBorder="1" applyAlignment="1">
      <alignment horizontal="left" indent="3"/>
    </xf>
    <xf numFmtId="4" fontId="0" fillId="0" borderId="2" xfId="0" applyNumberFormat="1" applyBorder="1"/>
    <xf numFmtId="49" fontId="7" fillId="0" borderId="1" xfId="0" applyNumberFormat="1" applyFont="1" applyBorder="1" applyAlignment="1">
      <alignment horizontal="left" indent="4"/>
    </xf>
    <xf numFmtId="43" fontId="2" fillId="0" borderId="1" xfId="2" applyNumberFormat="1" applyFont="1" applyBorder="1" applyAlignment="1">
      <alignment horizontal="right" vertical="justify" wrapText="1"/>
    </xf>
    <xf numFmtId="4" fontId="2" fillId="0" borderId="1" xfId="2" applyNumberFormat="1" applyFont="1" applyBorder="1" applyAlignment="1">
      <alignment horizontal="right" vertical="justify" wrapText="1"/>
    </xf>
    <xf numFmtId="4" fontId="2" fillId="0" borderId="1" xfId="1" applyNumberFormat="1" applyFont="1" applyBorder="1" applyAlignment="1">
      <alignment horizontal="right" vertical="justify" wrapText="1"/>
    </xf>
    <xf numFmtId="43" fontId="2" fillId="0" borderId="0" xfId="1" applyFont="1"/>
    <xf numFmtId="0" fontId="2" fillId="0" borderId="0" xfId="0" applyFont="1"/>
    <xf numFmtId="49" fontId="8" fillId="0" borderId="3" xfId="0" applyNumberFormat="1" applyFont="1" applyBorder="1" applyAlignment="1">
      <alignment horizontal="left" wrapText="1" indent="4"/>
    </xf>
    <xf numFmtId="43" fontId="0" fillId="0" borderId="3" xfId="2" applyNumberFormat="1" applyFont="1" applyBorder="1" applyAlignment="1">
      <alignment horizontal="right" vertical="justify" wrapText="1"/>
    </xf>
    <xf numFmtId="4" fontId="0" fillId="0" borderId="3" xfId="2" applyNumberFormat="1" applyFont="1" applyBorder="1" applyAlignment="1">
      <alignment horizontal="right" vertical="justify" wrapText="1"/>
    </xf>
    <xf numFmtId="4" fontId="0" fillId="0" borderId="3" xfId="1" applyNumberFormat="1" applyFont="1" applyBorder="1" applyAlignment="1">
      <alignment horizontal="right" vertical="justify" wrapText="1"/>
    </xf>
    <xf numFmtId="2" fontId="0" fillId="0" borderId="3" xfId="0" applyNumberFormat="1" applyBorder="1" applyAlignment="1">
      <alignment horizontal="right" vertical="justify" wrapText="1"/>
    </xf>
    <xf numFmtId="4" fontId="0" fillId="0" borderId="3" xfId="0" applyNumberFormat="1" applyBorder="1" applyAlignment="1">
      <alignment horizontal="right" vertical="justify" wrapText="1"/>
    </xf>
    <xf numFmtId="43" fontId="0" fillId="0" borderId="4" xfId="2" applyNumberFormat="1" applyFont="1" applyBorder="1" applyAlignment="1">
      <alignment horizontal="right" vertical="justify" wrapText="1"/>
    </xf>
    <xf numFmtId="43" fontId="0" fillId="0" borderId="0" xfId="0" applyNumberFormat="1"/>
    <xf numFmtId="49" fontId="7" fillId="0" borderId="3" xfId="0" applyNumberFormat="1" applyFont="1" applyBorder="1" applyAlignment="1">
      <alignment horizontal="left" indent="4"/>
    </xf>
    <xf numFmtId="43" fontId="2" fillId="0" borderId="3" xfId="2" applyNumberFormat="1" applyFont="1" applyBorder="1" applyAlignment="1">
      <alignment horizontal="right" vertical="justify" wrapText="1"/>
    </xf>
    <xf numFmtId="4" fontId="2" fillId="0" borderId="3" xfId="2" applyNumberFormat="1" applyFont="1" applyBorder="1" applyAlignment="1">
      <alignment horizontal="right" vertical="justify" wrapText="1"/>
    </xf>
    <xf numFmtId="4" fontId="2" fillId="0" borderId="3" xfId="1" applyNumberFormat="1" applyFont="1" applyBorder="1" applyAlignment="1">
      <alignment horizontal="right" vertical="justify" wrapText="1"/>
    </xf>
    <xf numFmtId="43" fontId="0" fillId="0" borderId="3" xfId="1" applyFont="1" applyBorder="1" applyAlignment="1">
      <alignment horizontal="right" vertical="justify" wrapText="1"/>
    </xf>
    <xf numFmtId="2" fontId="0" fillId="0" borderId="5" xfId="0" applyNumberFormat="1" applyBorder="1" applyAlignment="1">
      <alignment horizontal="right" vertical="justify" wrapText="1"/>
    </xf>
    <xf numFmtId="43" fontId="0" fillId="0" borderId="4" xfId="1" applyFont="1" applyBorder="1" applyAlignment="1">
      <alignment horizontal="right" vertical="justify" wrapText="1"/>
    </xf>
    <xf numFmtId="4" fontId="0" fillId="0" borderId="4" xfId="1" applyNumberFormat="1" applyFont="1" applyBorder="1" applyAlignment="1">
      <alignment horizontal="right" vertical="justify" wrapText="1"/>
    </xf>
    <xf numFmtId="2" fontId="2" fillId="0" borderId="3" xfId="0" applyNumberFormat="1" applyFont="1" applyBorder="1" applyAlignment="1">
      <alignment horizontal="right" vertical="justify" wrapText="1"/>
    </xf>
    <xf numFmtId="49" fontId="8" fillId="0" borderId="3" xfId="0" applyNumberFormat="1" applyFont="1" applyBorder="1" applyAlignment="1">
      <alignment horizontal="left" indent="4"/>
    </xf>
    <xf numFmtId="4" fontId="2" fillId="0" borderId="3" xfId="0" applyNumberFormat="1" applyFont="1" applyBorder="1" applyAlignment="1">
      <alignment horizontal="right" vertical="justify" wrapText="1"/>
    </xf>
    <xf numFmtId="0" fontId="0" fillId="0" borderId="0" xfId="0" applyAlignment="1">
      <alignment wrapText="1"/>
    </xf>
    <xf numFmtId="49" fontId="8" fillId="0" borderId="3" xfId="0" applyNumberFormat="1" applyFont="1" applyBorder="1" applyAlignment="1">
      <alignment horizontal="left" vertical="top" wrapText="1" indent="4"/>
    </xf>
    <xf numFmtId="49" fontId="8" fillId="0" borderId="2" xfId="0" applyNumberFormat="1" applyFont="1" applyBorder="1" applyAlignment="1">
      <alignment horizontal="left" wrapText="1" indent="4"/>
    </xf>
    <xf numFmtId="2" fontId="0" fillId="0" borderId="2" xfId="0" applyNumberFormat="1" applyBorder="1" applyAlignment="1">
      <alignment horizontal="right" vertical="justify" wrapText="1"/>
    </xf>
    <xf numFmtId="4" fontId="0" fillId="0" borderId="2" xfId="0" applyNumberFormat="1" applyBorder="1" applyAlignment="1">
      <alignment horizontal="right" vertical="justify" wrapText="1"/>
    </xf>
    <xf numFmtId="2" fontId="2" fillId="0" borderId="1" xfId="0" applyNumberFormat="1" applyFont="1" applyBorder="1" applyAlignment="1">
      <alignment horizontal="right" vertical="justify" wrapText="1"/>
    </xf>
    <xf numFmtId="4" fontId="2" fillId="0" borderId="1" xfId="0" applyNumberFormat="1" applyFont="1" applyBorder="1" applyAlignment="1">
      <alignment horizontal="right" vertical="justify" wrapText="1"/>
    </xf>
    <xf numFmtId="49" fontId="7" fillId="0" borderId="3" xfId="0" applyNumberFormat="1" applyFont="1" applyBorder="1" applyAlignment="1">
      <alignment horizontal="left" wrapText="1" indent="4"/>
    </xf>
    <xf numFmtId="2" fontId="2" fillId="0" borderId="5" xfId="0" applyNumberFormat="1" applyFont="1" applyBorder="1" applyAlignment="1">
      <alignment horizontal="right" vertical="justify" wrapText="1"/>
    </xf>
    <xf numFmtId="49" fontId="9" fillId="3" borderId="1" xfId="0" applyNumberFormat="1" applyFont="1" applyFill="1" applyBorder="1" applyAlignment="1">
      <alignment horizontal="left"/>
    </xf>
    <xf numFmtId="44" fontId="10" fillId="3" borderId="1" xfId="2" applyFont="1" applyFill="1" applyBorder="1" applyAlignment="1">
      <alignment horizontal="right" vertical="justify" wrapText="1"/>
    </xf>
    <xf numFmtId="4" fontId="10" fillId="3" borderId="1" xfId="2" applyNumberFormat="1" applyFont="1" applyFill="1" applyBorder="1" applyAlignment="1">
      <alignment horizontal="right" vertical="justify" wrapText="1"/>
    </xf>
    <xf numFmtId="2" fontId="2" fillId="0" borderId="1" xfId="0" applyNumberFormat="1" applyFont="1" applyBorder="1"/>
    <xf numFmtId="4" fontId="2" fillId="0" borderId="9" xfId="0" applyNumberFormat="1" applyFont="1" applyBorder="1"/>
    <xf numFmtId="4" fontId="2" fillId="0" borderId="0" xfId="0" applyNumberFormat="1" applyFont="1"/>
    <xf numFmtId="2" fontId="0" fillId="0" borderId="3" xfId="0" applyNumberFormat="1" applyBorder="1"/>
    <xf numFmtId="4" fontId="0" fillId="0" borderId="4" xfId="0" applyNumberFormat="1" applyBorder="1"/>
    <xf numFmtId="2" fontId="0" fillId="0" borderId="5" xfId="0" applyNumberFormat="1" applyBorder="1"/>
    <xf numFmtId="2" fontId="2" fillId="0" borderId="3" xfId="0" applyNumberFormat="1" applyFont="1" applyBorder="1"/>
    <xf numFmtId="4" fontId="2" fillId="0" borderId="4" xfId="0" applyNumberFormat="1" applyFont="1" applyBorder="1"/>
    <xf numFmtId="49" fontId="8" fillId="0" borderId="2" xfId="0" applyNumberFormat="1" applyFont="1" applyBorder="1" applyAlignment="1">
      <alignment horizontal="left" indent="4"/>
    </xf>
    <xf numFmtId="2" fontId="0" fillId="0" borderId="2" xfId="0" applyNumberFormat="1" applyBorder="1"/>
    <xf numFmtId="4" fontId="0" fillId="0" borderId="8" xfId="0" applyNumberFormat="1" applyBorder="1"/>
    <xf numFmtId="49" fontId="7" fillId="3" borderId="9" xfId="0" applyNumberFormat="1" applyFont="1" applyFill="1" applyBorder="1" applyAlignment="1">
      <alignment horizontal="left" indent="4"/>
    </xf>
    <xf numFmtId="4" fontId="7" fillId="3" borderId="9" xfId="0" applyNumberFormat="1" applyFont="1" applyFill="1" applyBorder="1" applyAlignment="1">
      <alignment horizontal="left" indent="4"/>
    </xf>
    <xf numFmtId="4" fontId="7" fillId="3" borderId="1" xfId="2" applyNumberFormat="1" applyFont="1" applyFill="1" applyBorder="1" applyAlignment="1">
      <alignment horizontal="left" indent="4"/>
    </xf>
    <xf numFmtId="0" fontId="0" fillId="0" borderId="3" xfId="0" applyBorder="1"/>
    <xf numFmtId="0" fontId="0" fillId="0" borderId="4" xfId="0" applyBorder="1"/>
    <xf numFmtId="4" fontId="0" fillId="0" borderId="3" xfId="0" applyNumberFormat="1" applyBorder="1"/>
    <xf numFmtId="0" fontId="2" fillId="3" borderId="2" xfId="0" applyFont="1" applyFill="1" applyBorder="1"/>
    <xf numFmtId="44" fontId="11" fillId="3" borderId="2" xfId="0" applyNumberFormat="1" applyFont="1" applyFill="1" applyBorder="1"/>
    <xf numFmtId="4" fontId="11" fillId="3" borderId="2" xfId="0" applyNumberFormat="1" applyFont="1" applyFill="1" applyBorder="1"/>
    <xf numFmtId="43" fontId="0" fillId="0" borderId="0" xfId="1" applyFont="1"/>
    <xf numFmtId="4" fontId="0" fillId="0" borderId="0" xfId="1" applyNumberFormat="1" applyFont="1"/>
    <xf numFmtId="44" fontId="0" fillId="0" borderId="0" xfId="0" applyNumberFormat="1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0" fillId="0" borderId="0" xfId="0" applyAlignment="1">
      <alignment vertical="center"/>
    </xf>
    <xf numFmtId="4" fontId="2" fillId="0" borderId="1" xfId="0" applyNumberFormat="1" applyFont="1" applyBorder="1"/>
    <xf numFmtId="4" fontId="2" fillId="0" borderId="3" xfId="0" applyNumberFormat="1" applyFont="1" applyBorder="1"/>
    <xf numFmtId="0" fontId="3" fillId="4" borderId="0" xfId="0" applyFont="1" applyFill="1" applyAlignment="1">
      <alignment horizontal="center"/>
    </xf>
    <xf numFmtId="49" fontId="4" fillId="4" borderId="0" xfId="0" applyNumberFormat="1" applyFont="1" applyFill="1" applyAlignment="1">
      <alignment horizontal="center"/>
    </xf>
    <xf numFmtId="0" fontId="4" fillId="4" borderId="0" xfId="0" applyFont="1" applyFill="1" applyAlignment="1">
      <alignment horizontal="center"/>
    </xf>
    <xf numFmtId="4" fontId="0" fillId="4" borderId="0" xfId="0" applyNumberFormat="1" applyFill="1"/>
    <xf numFmtId="4" fontId="2" fillId="4" borderId="0" xfId="1" applyNumberFormat="1" applyFont="1" applyFill="1" applyBorder="1" applyAlignment="1">
      <alignment horizontal="right" vertical="justify" wrapText="1"/>
    </xf>
    <xf numFmtId="4" fontId="0" fillId="4" borderId="0" xfId="1" applyNumberFormat="1" applyFont="1" applyFill="1" applyBorder="1" applyAlignment="1">
      <alignment horizontal="right" vertical="justify" wrapText="1"/>
    </xf>
    <xf numFmtId="4" fontId="0" fillId="4" borderId="0" xfId="0" applyNumberFormat="1" applyFill="1" applyAlignment="1">
      <alignment horizontal="right" vertical="justify" wrapText="1"/>
    </xf>
    <xf numFmtId="4" fontId="2" fillId="4" borderId="0" xfId="0" applyNumberFormat="1" applyFont="1" applyFill="1" applyAlignment="1">
      <alignment horizontal="right" vertical="justify" wrapText="1"/>
    </xf>
    <xf numFmtId="4" fontId="10" fillId="4" borderId="0" xfId="2" applyNumberFormat="1" applyFont="1" applyFill="1" applyBorder="1" applyAlignment="1">
      <alignment horizontal="right" vertical="justify" wrapText="1"/>
    </xf>
    <xf numFmtId="49" fontId="7" fillId="4" borderId="0" xfId="0" applyNumberFormat="1" applyFont="1" applyFill="1" applyAlignment="1">
      <alignment horizontal="left"/>
    </xf>
    <xf numFmtId="4" fontId="2" fillId="4" borderId="0" xfId="0" applyNumberFormat="1" applyFont="1" applyFill="1"/>
    <xf numFmtId="4" fontId="7" fillId="4" borderId="0" xfId="2" applyNumberFormat="1" applyFont="1" applyFill="1" applyBorder="1" applyAlignment="1">
      <alignment horizontal="left" indent="4"/>
    </xf>
    <xf numFmtId="4" fontId="11" fillId="4" borderId="0" xfId="0" applyNumberFormat="1" applyFont="1" applyFill="1"/>
    <xf numFmtId="4" fontId="0" fillId="4" borderId="0" xfId="1" applyNumberFormat="1" applyFont="1" applyFill="1"/>
    <xf numFmtId="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4" borderId="0" xfId="0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9" fontId="7" fillId="0" borderId="5" xfId="0" applyNumberFormat="1" applyFont="1" applyBorder="1" applyAlignment="1">
      <alignment horizontal="left"/>
    </xf>
    <xf numFmtId="49" fontId="7" fillId="0" borderId="0" xfId="0" applyNumberFormat="1" applyFont="1" applyAlignment="1">
      <alignment horizontal="left"/>
    </xf>
    <xf numFmtId="49" fontId="7" fillId="0" borderId="4" xfId="0" applyNumberFormat="1" applyFont="1" applyBorder="1" applyAlignment="1">
      <alignment horizontal="left"/>
    </xf>
    <xf numFmtId="49" fontId="7" fillId="0" borderId="6" xfId="0" applyNumberFormat="1" applyFont="1" applyBorder="1" applyAlignment="1">
      <alignment horizontal="left"/>
    </xf>
    <xf numFmtId="49" fontId="7" fillId="0" borderId="7" xfId="0" applyNumberFormat="1" applyFont="1" applyBorder="1" applyAlignment="1">
      <alignment horizontal="left"/>
    </xf>
    <xf numFmtId="49" fontId="7" fillId="0" borderId="8" xfId="0" applyNumberFormat="1" applyFont="1" applyBorder="1" applyAlignment="1">
      <alignment horizontal="left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0</xdr:rowOff>
    </xdr:from>
    <xdr:to>
      <xdr:col>1</xdr:col>
      <xdr:colOff>1724025</xdr:colOff>
      <xdr:row>3</xdr:row>
      <xdr:rowOff>155575</xdr:rowOff>
    </xdr:to>
    <xdr:pic>
      <xdr:nvPicPr>
        <xdr:cNvPr id="2" name="Picture 1" descr="Resultado de imagen para organismo dominicano de acreditaciÃ³n">
          <a:extLst>
            <a:ext uri="{FF2B5EF4-FFF2-40B4-BE49-F238E27FC236}">
              <a16:creationId xmlns:a16="http://schemas.microsoft.com/office/drawing/2014/main" id="{D5F2CA7F-461A-426C-898D-C1C5C88E6D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06" t="10809" r="17782" b="12178"/>
        <a:stretch/>
      </xdr:blipFill>
      <xdr:spPr bwMode="auto">
        <a:xfrm>
          <a:off x="304800" y="0"/>
          <a:ext cx="1419225" cy="1079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66675</xdr:colOff>
      <xdr:row>0</xdr:row>
      <xdr:rowOff>161925</xdr:rowOff>
    </xdr:from>
    <xdr:to>
      <xdr:col>11</xdr:col>
      <xdr:colOff>1019175</xdr:colOff>
      <xdr:row>3</xdr:row>
      <xdr:rowOff>184150</xdr:rowOff>
    </xdr:to>
    <xdr:pic>
      <xdr:nvPicPr>
        <xdr:cNvPr id="3" name="Picture 2" descr="Resultado de imagen para escudo dominicano">
          <a:extLst>
            <a:ext uri="{FF2B5EF4-FFF2-40B4-BE49-F238E27FC236}">
              <a16:creationId xmlns:a16="http://schemas.microsoft.com/office/drawing/2014/main" id="{E3856CA7-0A71-424D-8D94-0612A254B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54575" y="161925"/>
          <a:ext cx="9525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1652586</xdr:colOff>
      <xdr:row>100</xdr:row>
      <xdr:rowOff>151342</xdr:rowOff>
    </xdr:from>
    <xdr:to>
      <xdr:col>1</xdr:col>
      <xdr:colOff>4872036</xdr:colOff>
      <xdr:row>100</xdr:row>
      <xdr:rowOff>152399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D8481791-C403-428A-A46C-BB80BE84DD5F}"/>
            </a:ext>
          </a:extLst>
        </xdr:cNvPr>
        <xdr:cNvCxnSpPr/>
      </xdr:nvCxnSpPr>
      <xdr:spPr>
        <a:xfrm flipV="1">
          <a:off x="1652586" y="22666061"/>
          <a:ext cx="3219450" cy="10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699745</xdr:colOff>
      <xdr:row>107</xdr:row>
      <xdr:rowOff>156142</xdr:rowOff>
    </xdr:from>
    <xdr:to>
      <xdr:col>5</xdr:col>
      <xdr:colOff>1093672</xdr:colOff>
      <xdr:row>107</xdr:row>
      <xdr:rowOff>156143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C2C7B83C-A69C-4F97-A6D9-02A27BC8D6C5}"/>
            </a:ext>
          </a:extLst>
        </xdr:cNvPr>
        <xdr:cNvCxnSpPr/>
      </xdr:nvCxnSpPr>
      <xdr:spPr>
        <a:xfrm flipV="1">
          <a:off x="8450714" y="23944830"/>
          <a:ext cx="3179989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1171916</xdr:colOff>
      <xdr:row>100</xdr:row>
      <xdr:rowOff>130968</xdr:rowOff>
    </xdr:from>
    <xdr:to>
      <xdr:col>9</xdr:col>
      <xdr:colOff>273844</xdr:colOff>
      <xdr:row>100</xdr:row>
      <xdr:rowOff>142231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E1747C6-3972-42D4-91B9-576B9B2251C5}"/>
            </a:ext>
          </a:extLst>
        </xdr:cNvPr>
        <xdr:cNvCxnSpPr/>
      </xdr:nvCxnSpPr>
      <xdr:spPr>
        <a:xfrm flipV="1">
          <a:off x="13101979" y="22645687"/>
          <a:ext cx="3281021" cy="112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B671A-B3DE-4C23-8BE4-6922FE7B0A22}">
  <sheetPr>
    <tabColor rgb="FFFF0000"/>
  </sheetPr>
  <dimension ref="A1:X114"/>
  <sheetViews>
    <sheetView showGridLines="0" tabSelected="1" topLeftCell="B1" zoomScale="80" zoomScaleNormal="80" zoomScaleSheetLayoutView="80" workbookViewId="0">
      <selection activeCell="J105" sqref="J105"/>
    </sheetView>
  </sheetViews>
  <sheetFormatPr baseColWidth="10" defaultColWidth="9.109375" defaultRowHeight="14.4" x14ac:dyDescent="0.3"/>
  <cols>
    <col min="1" max="1" width="1.33203125" hidden="1" customWidth="1"/>
    <col min="2" max="2" width="97.5546875" customWidth="1"/>
    <col min="3" max="3" width="18.6640625" customWidth="1"/>
    <col min="4" max="7" width="20.88671875" customWidth="1"/>
    <col min="8" max="11" width="20.88671875" style="3" customWidth="1"/>
    <col min="12" max="12" width="22" style="3" customWidth="1"/>
    <col min="13" max="13" width="5.33203125" style="80" customWidth="1"/>
    <col min="14" max="14" width="14.5546875" bestFit="1" customWidth="1"/>
  </cols>
  <sheetData>
    <row r="1" spans="2:14" ht="32.25" customHeight="1" x14ac:dyDescent="0.4">
      <c r="B1" s="97" t="s">
        <v>0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77"/>
    </row>
    <row r="2" spans="2:14" ht="20.399999999999999" x14ac:dyDescent="0.35">
      <c r="B2" s="98" t="s">
        <v>1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78"/>
    </row>
    <row r="3" spans="2:14" ht="20.399999999999999" x14ac:dyDescent="0.35">
      <c r="B3" s="99" t="s">
        <v>2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79"/>
    </row>
    <row r="4" spans="2:14" ht="20.399999999999999" x14ac:dyDescent="0.35">
      <c r="B4" s="99" t="s">
        <v>3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79"/>
    </row>
    <row r="5" spans="2:14" x14ac:dyDescent="0.3">
      <c r="B5" s="95"/>
      <c r="C5" s="95"/>
      <c r="D5" s="1"/>
      <c r="E5" s="1"/>
      <c r="F5" s="1"/>
      <c r="G5" s="1"/>
      <c r="H5" s="2"/>
      <c r="I5" s="2"/>
      <c r="J5" s="2"/>
      <c r="K5" s="2"/>
    </row>
    <row r="6" spans="2:14" ht="5.25" customHeight="1" x14ac:dyDescent="0.3">
      <c r="B6" s="4"/>
      <c r="C6" s="4"/>
      <c r="D6" s="4"/>
      <c r="E6" s="4"/>
      <c r="F6" s="4"/>
      <c r="G6" s="4"/>
      <c r="H6" s="5"/>
      <c r="I6" s="5"/>
      <c r="J6" s="5"/>
      <c r="K6" s="5"/>
    </row>
    <row r="7" spans="2:14" ht="17.399999999999999" x14ac:dyDescent="0.3">
      <c r="B7" s="6" t="s">
        <v>4</v>
      </c>
      <c r="C7" s="6" t="s">
        <v>5</v>
      </c>
      <c r="D7" s="6" t="s">
        <v>6</v>
      </c>
      <c r="E7" s="6" t="s">
        <v>7</v>
      </c>
      <c r="F7" s="6" t="s">
        <v>8</v>
      </c>
      <c r="G7" s="6" t="s">
        <v>9</v>
      </c>
      <c r="H7" s="7" t="s">
        <v>10</v>
      </c>
      <c r="I7" s="7" t="s">
        <v>101</v>
      </c>
      <c r="J7" s="7" t="s">
        <v>103</v>
      </c>
      <c r="K7" s="7" t="s">
        <v>104</v>
      </c>
      <c r="L7" s="7" t="s">
        <v>11</v>
      </c>
    </row>
    <row r="8" spans="2:14" x14ac:dyDescent="0.3">
      <c r="B8" s="8" t="s">
        <v>12</v>
      </c>
      <c r="C8" s="9"/>
      <c r="D8" s="9"/>
      <c r="E8" s="9"/>
      <c r="F8" s="9"/>
      <c r="G8" s="9"/>
      <c r="H8" s="10"/>
      <c r="I8" s="10"/>
      <c r="J8" s="10"/>
      <c r="K8" s="10"/>
      <c r="L8" s="11"/>
    </row>
    <row r="9" spans="2:14" s="17" customFormat="1" ht="18" customHeight="1" x14ac:dyDescent="0.3">
      <c r="B9" s="12" t="s">
        <v>13</v>
      </c>
      <c r="C9" s="13">
        <f t="shared" ref="C9:H9" si="0">SUM(C10:C14)</f>
        <v>3949727.49</v>
      </c>
      <c r="D9" s="13">
        <f t="shared" si="0"/>
        <v>3949727.49</v>
      </c>
      <c r="E9" s="13">
        <f t="shared" si="0"/>
        <v>3869078.94</v>
      </c>
      <c r="F9" s="13">
        <f t="shared" si="0"/>
        <v>4306031.4400000004</v>
      </c>
      <c r="G9" s="13">
        <f t="shared" si="0"/>
        <v>6713582.8499999996</v>
      </c>
      <c r="H9" s="14">
        <f t="shared" si="0"/>
        <v>3775578.74</v>
      </c>
      <c r="I9" s="14">
        <f t="shared" ref="I9:K9" si="1">SUM(I10:I14)</f>
        <v>3915955.0700000003</v>
      </c>
      <c r="J9" s="14">
        <f t="shared" si="1"/>
        <v>3915192.5</v>
      </c>
      <c r="K9" s="14">
        <f t="shared" si="1"/>
        <v>3991905.0599999996</v>
      </c>
      <c r="L9" s="15">
        <f>SUM(C9:K9)</f>
        <v>38386779.580000006</v>
      </c>
      <c r="M9" s="81"/>
      <c r="N9" s="16"/>
    </row>
    <row r="10" spans="2:14" ht="18" customHeight="1" x14ac:dyDescent="0.3">
      <c r="B10" s="18" t="s">
        <v>14</v>
      </c>
      <c r="C10" s="19">
        <v>3185700</v>
      </c>
      <c r="D10" s="19">
        <v>3185700</v>
      </c>
      <c r="E10" s="19">
        <f>2190700+925000</f>
        <v>3115700</v>
      </c>
      <c r="F10" s="19">
        <f>2255305.45+925000</f>
        <v>3180305.45</v>
      </c>
      <c r="G10" s="19">
        <f>2397049.79+820000</f>
        <v>3217049.79</v>
      </c>
      <c r="H10" s="20">
        <f>2148200+915000</f>
        <v>3063200</v>
      </c>
      <c r="I10" s="20">
        <f>2394179.23+785000</f>
        <v>3179179.23</v>
      </c>
      <c r="J10" s="20">
        <f>3168963.9</f>
        <v>3168963.9</v>
      </c>
      <c r="K10" s="20">
        <v>3228866.67</v>
      </c>
      <c r="L10" s="21">
        <f>SUM(C10:K10)</f>
        <v>28524665.039999999</v>
      </c>
      <c r="M10" s="82"/>
      <c r="N10" s="3"/>
    </row>
    <row r="11" spans="2:14" ht="18" customHeight="1" x14ac:dyDescent="0.3">
      <c r="B11" s="18" t="s">
        <v>15</v>
      </c>
      <c r="C11" s="19">
        <v>253000</v>
      </c>
      <c r="D11" s="19">
        <v>253000</v>
      </c>
      <c r="E11" s="19">
        <v>253000</v>
      </c>
      <c r="F11" s="19">
        <v>621900</v>
      </c>
      <c r="G11" s="19">
        <v>3011616.66</v>
      </c>
      <c r="H11" s="20">
        <v>253000</v>
      </c>
      <c r="I11" s="20">
        <v>253000</v>
      </c>
      <c r="J11" s="20">
        <v>253000</v>
      </c>
      <c r="K11" s="20">
        <v>253000</v>
      </c>
      <c r="L11" s="21">
        <f t="shared" ref="L11:L12" si="2">SUM(C11:K11)</f>
        <v>5404516.6600000001</v>
      </c>
      <c r="M11" s="82"/>
      <c r="N11" s="3"/>
    </row>
    <row r="12" spans="2:14" ht="18" customHeight="1" x14ac:dyDescent="0.3">
      <c r="B12" s="18" t="s">
        <v>16</v>
      </c>
      <c r="C12" s="19">
        <v>36750</v>
      </c>
      <c r="D12" s="19">
        <v>36750</v>
      </c>
      <c r="E12" s="19">
        <v>36750</v>
      </c>
      <c r="F12" s="19">
        <v>36750</v>
      </c>
      <c r="G12" s="19">
        <v>36620.800000000003</v>
      </c>
      <c r="H12" s="20">
        <v>0</v>
      </c>
      <c r="I12" s="20">
        <v>26752.2</v>
      </c>
      <c r="J12" s="20">
        <v>35852.230000000003</v>
      </c>
      <c r="K12" s="20">
        <v>25390.55</v>
      </c>
      <c r="L12" s="21">
        <f t="shared" si="2"/>
        <v>271615.78000000003</v>
      </c>
      <c r="M12" s="82"/>
      <c r="N12" s="3"/>
    </row>
    <row r="13" spans="2:14" ht="18" customHeight="1" x14ac:dyDescent="0.3">
      <c r="B13" s="18" t="s">
        <v>17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3">
        <v>0</v>
      </c>
      <c r="I13" s="23">
        <v>0</v>
      </c>
      <c r="J13" s="23">
        <v>0</v>
      </c>
      <c r="K13" s="23">
        <v>0</v>
      </c>
      <c r="L13" s="21">
        <f>SUM(C13:K13)</f>
        <v>0</v>
      </c>
      <c r="M13" s="82"/>
      <c r="N13" s="3"/>
    </row>
    <row r="14" spans="2:14" ht="18" customHeight="1" x14ac:dyDescent="0.3">
      <c r="B14" s="18" t="s">
        <v>18</v>
      </c>
      <c r="C14" s="22">
        <v>474277.49</v>
      </c>
      <c r="D14" s="19">
        <v>474277.49</v>
      </c>
      <c r="E14" s="24">
        <f>324888.14+138740.8</f>
        <v>463628.94</v>
      </c>
      <c r="F14" s="24">
        <f>327691.15+139384.84</f>
        <v>467075.99</v>
      </c>
      <c r="G14" s="24">
        <f>324633.15+123662.45</f>
        <v>448295.60000000003</v>
      </c>
      <c r="H14" s="23">
        <f>321190.79+138187.95</f>
        <v>459378.74</v>
      </c>
      <c r="I14" s="23">
        <f>338105.58+118918.06</f>
        <v>457023.64</v>
      </c>
      <c r="J14" s="23">
        <v>457376.37</v>
      </c>
      <c r="K14" s="23">
        <v>484647.84</v>
      </c>
      <c r="L14" s="21">
        <f>SUM(C14:K14)</f>
        <v>4185982.1</v>
      </c>
      <c r="M14" s="82"/>
      <c r="N14" s="3"/>
    </row>
    <row r="15" spans="2:14" s="17" customFormat="1" ht="18" customHeight="1" x14ac:dyDescent="0.3">
      <c r="B15" s="26" t="s">
        <v>19</v>
      </c>
      <c r="C15" s="27">
        <f t="shared" ref="C15:H15" si="3">SUM(C16:C24)</f>
        <v>328132.12</v>
      </c>
      <c r="D15" s="27">
        <f t="shared" si="3"/>
        <v>1049851.2100000002</v>
      </c>
      <c r="E15" s="27">
        <f t="shared" si="3"/>
        <v>1186207.5900000001</v>
      </c>
      <c r="F15" s="27">
        <f t="shared" si="3"/>
        <v>1100870.8799999999</v>
      </c>
      <c r="G15" s="27">
        <f t="shared" si="3"/>
        <v>798226.55999999994</v>
      </c>
      <c r="H15" s="28">
        <f t="shared" si="3"/>
        <v>1344080.69</v>
      </c>
      <c r="I15" s="28">
        <f t="shared" ref="I15:K15" si="4">SUM(I16:I24)</f>
        <v>2771865.26</v>
      </c>
      <c r="J15" s="28">
        <f t="shared" si="4"/>
        <v>1241492.27</v>
      </c>
      <c r="K15" s="28">
        <f t="shared" si="4"/>
        <v>1083331.77</v>
      </c>
      <c r="L15" s="29">
        <f>SUM(C15:K15)</f>
        <v>10904058.349999998</v>
      </c>
      <c r="M15" s="81"/>
      <c r="N15" s="51"/>
    </row>
    <row r="16" spans="2:14" ht="18" customHeight="1" x14ac:dyDescent="0.3">
      <c r="B16" s="18" t="s">
        <v>20</v>
      </c>
      <c r="C16" s="19">
        <v>95364.15</v>
      </c>
      <c r="D16" s="19">
        <v>223607.05000000005</v>
      </c>
      <c r="E16" s="19">
        <v>399854.77</v>
      </c>
      <c r="F16" s="19">
        <v>244830.32</v>
      </c>
      <c r="G16" s="19">
        <v>256148.64</v>
      </c>
      <c r="H16" s="20">
        <v>114534.01</v>
      </c>
      <c r="I16" s="20">
        <v>405609.8</v>
      </c>
      <c r="J16" s="20">
        <v>258289.49</v>
      </c>
      <c r="K16" s="20">
        <v>265594.58999999997</v>
      </c>
      <c r="L16" s="21">
        <f>SUM(C16:K16)</f>
        <v>2263832.8200000003</v>
      </c>
      <c r="M16" s="82"/>
      <c r="N16" s="3"/>
    </row>
    <row r="17" spans="2:14" ht="18" customHeight="1" x14ac:dyDescent="0.3">
      <c r="B17" s="18" t="s">
        <v>21</v>
      </c>
      <c r="C17" s="22">
        <v>0</v>
      </c>
      <c r="D17" s="22">
        <v>0</v>
      </c>
      <c r="E17" s="19">
        <v>19342.41</v>
      </c>
      <c r="F17" s="22">
        <v>0</v>
      </c>
      <c r="G17" s="30">
        <v>5814</v>
      </c>
      <c r="H17" s="21">
        <v>61480</v>
      </c>
      <c r="I17" s="20">
        <v>8364.9599999999991</v>
      </c>
      <c r="J17" s="20">
        <v>5625</v>
      </c>
      <c r="K17" s="20">
        <v>5625</v>
      </c>
      <c r="L17" s="21">
        <f t="shared" ref="L17:L21" si="5">SUM(C17:K17)</f>
        <v>106251.37</v>
      </c>
      <c r="M17" s="82"/>
      <c r="N17" s="3"/>
    </row>
    <row r="18" spans="2:14" ht="18" customHeight="1" x14ac:dyDescent="0.3">
      <c r="B18" s="18" t="s">
        <v>22</v>
      </c>
      <c r="C18" s="22">
        <v>0</v>
      </c>
      <c r="D18" s="22">
        <v>0</v>
      </c>
      <c r="E18" s="19">
        <v>50550</v>
      </c>
      <c r="F18" s="19">
        <v>35800</v>
      </c>
      <c r="G18" s="19">
        <v>35800</v>
      </c>
      <c r="H18" s="20">
        <v>38300</v>
      </c>
      <c r="I18" s="20">
        <v>307784.5</v>
      </c>
      <c r="J18" s="20">
        <v>53700</v>
      </c>
      <c r="K18" s="20">
        <v>209919.84</v>
      </c>
      <c r="L18" s="21">
        <f t="shared" si="5"/>
        <v>731854.34</v>
      </c>
      <c r="M18" s="82"/>
    </row>
    <row r="19" spans="2:14" ht="18" customHeight="1" x14ac:dyDescent="0.3">
      <c r="B19" s="18" t="s">
        <v>23</v>
      </c>
      <c r="C19" s="22">
        <v>0</v>
      </c>
      <c r="D19" s="22">
        <v>0</v>
      </c>
      <c r="E19" s="19">
        <v>3600</v>
      </c>
      <c r="F19" s="30">
        <v>30000</v>
      </c>
      <c r="G19" s="30">
        <v>15170</v>
      </c>
      <c r="H19" s="21">
        <v>0</v>
      </c>
      <c r="I19" s="20">
        <v>161536.99</v>
      </c>
      <c r="J19" s="20">
        <v>0</v>
      </c>
      <c r="K19" s="20">
        <v>0</v>
      </c>
      <c r="L19" s="21">
        <f t="shared" si="5"/>
        <v>210306.99</v>
      </c>
      <c r="M19" s="82"/>
    </row>
    <row r="20" spans="2:14" ht="18" customHeight="1" x14ac:dyDescent="0.3">
      <c r="B20" s="18" t="s">
        <v>24</v>
      </c>
      <c r="C20" s="30">
        <v>83008.58</v>
      </c>
      <c r="D20" s="30">
        <v>364515.99</v>
      </c>
      <c r="E20" s="30">
        <v>83008.58</v>
      </c>
      <c r="F20" s="30">
        <v>321574.18</v>
      </c>
      <c r="G20" s="22">
        <v>0</v>
      </c>
      <c r="H20" s="23">
        <v>166017.16</v>
      </c>
      <c r="I20" s="20">
        <v>266283.8</v>
      </c>
      <c r="J20" s="20">
        <f>116109.29+180044</f>
        <v>296153.28999999998</v>
      </c>
      <c r="K20" s="20">
        <v>58054.84</v>
      </c>
      <c r="L20" s="21">
        <f t="shared" si="5"/>
        <v>1638616.4200000002</v>
      </c>
      <c r="N20" s="82"/>
    </row>
    <row r="21" spans="2:14" ht="18" customHeight="1" x14ac:dyDescent="0.3">
      <c r="B21" s="18" t="s">
        <v>25</v>
      </c>
      <c r="C21" s="19">
        <v>109759.39</v>
      </c>
      <c r="D21" s="19">
        <v>96835.39</v>
      </c>
      <c r="E21" s="19">
        <v>97179.91</v>
      </c>
      <c r="F21" s="19">
        <v>81533.600000000006</v>
      </c>
      <c r="G21" s="19">
        <v>106282.74</v>
      </c>
      <c r="H21" s="20">
        <v>108822.06</v>
      </c>
      <c r="I21" s="20">
        <v>362386.84</v>
      </c>
      <c r="J21" s="20">
        <v>211945.63</v>
      </c>
      <c r="K21" s="20">
        <v>5935.72</v>
      </c>
      <c r="L21" s="21">
        <f t="shared" si="5"/>
        <v>1180681.28</v>
      </c>
      <c r="M21" s="82"/>
    </row>
    <row r="22" spans="2:14" ht="28.2" x14ac:dyDescent="0.3">
      <c r="B22" s="18" t="s">
        <v>26</v>
      </c>
      <c r="C22" s="22">
        <v>0</v>
      </c>
      <c r="D22" s="30">
        <v>132411.68</v>
      </c>
      <c r="E22" s="30">
        <v>52959.28</v>
      </c>
      <c r="F22" s="30">
        <v>66007.58</v>
      </c>
      <c r="G22" s="30">
        <v>99412.88</v>
      </c>
      <c r="H22" s="21">
        <v>46584.28</v>
      </c>
      <c r="I22" s="20">
        <v>109824.42</v>
      </c>
      <c r="J22" s="20">
        <v>46584.28</v>
      </c>
      <c r="K22" s="20">
        <v>140984.28</v>
      </c>
      <c r="L22" s="21">
        <f t="shared" ref="L22:L27" si="6">SUM(C22:K22)</f>
        <v>694768.67999999993</v>
      </c>
      <c r="M22" s="82"/>
    </row>
    <row r="23" spans="2:14" ht="18" customHeight="1" x14ac:dyDescent="0.3">
      <c r="B23" s="18" t="s">
        <v>27</v>
      </c>
      <c r="C23" s="30">
        <v>40000</v>
      </c>
      <c r="D23" s="30">
        <v>50000</v>
      </c>
      <c r="E23" s="30">
        <v>203341.34</v>
      </c>
      <c r="F23" s="30">
        <v>46728</v>
      </c>
      <c r="G23" s="30">
        <v>50567.34</v>
      </c>
      <c r="H23" s="21">
        <v>388769.18</v>
      </c>
      <c r="I23" s="20">
        <v>887354.65</v>
      </c>
      <c r="J23" s="20">
        <v>100000</v>
      </c>
      <c r="K23" s="20">
        <v>0</v>
      </c>
      <c r="L23" s="21">
        <f t="shared" si="6"/>
        <v>1766760.5099999998</v>
      </c>
      <c r="M23" s="82"/>
    </row>
    <row r="24" spans="2:14" ht="18" customHeight="1" x14ac:dyDescent="0.3">
      <c r="B24" s="18" t="s">
        <v>28</v>
      </c>
      <c r="C24" s="31">
        <v>0</v>
      </c>
      <c r="D24" s="30">
        <v>182481.1</v>
      </c>
      <c r="E24" s="32">
        <v>276371.3</v>
      </c>
      <c r="F24" s="32">
        <v>274397.2</v>
      </c>
      <c r="G24" s="32">
        <v>229030.96</v>
      </c>
      <c r="H24" s="33">
        <v>419574</v>
      </c>
      <c r="I24" s="20">
        <v>262719.3</v>
      </c>
      <c r="J24" s="20">
        <f>187431.2+81763.38</f>
        <v>269194.58</v>
      </c>
      <c r="K24" s="20">
        <f>258331.5+138886</f>
        <v>397217.5</v>
      </c>
      <c r="L24" s="21">
        <f t="shared" si="6"/>
        <v>2310985.9400000004</v>
      </c>
      <c r="M24" s="82"/>
    </row>
    <row r="25" spans="2:14" s="17" customFormat="1" ht="18" customHeight="1" x14ac:dyDescent="0.3">
      <c r="B25" s="26" t="s">
        <v>29</v>
      </c>
      <c r="C25" s="34">
        <f t="shared" ref="C25:K25" si="7">SUM(C26:C34)</f>
        <v>0</v>
      </c>
      <c r="D25" s="27">
        <f t="shared" si="7"/>
        <v>1220961.71</v>
      </c>
      <c r="E25" s="27">
        <f t="shared" si="7"/>
        <v>128279.01000000001</v>
      </c>
      <c r="F25" s="27">
        <f t="shared" si="7"/>
        <v>1204421.8700000001</v>
      </c>
      <c r="G25" s="27">
        <f t="shared" si="7"/>
        <v>122495.25</v>
      </c>
      <c r="H25" s="28">
        <f t="shared" si="7"/>
        <v>34445.31</v>
      </c>
      <c r="I25" s="28">
        <f t="shared" si="7"/>
        <v>1171488.6900000002</v>
      </c>
      <c r="J25" s="28">
        <f t="shared" si="7"/>
        <v>45686.39</v>
      </c>
      <c r="K25" s="28">
        <f t="shared" si="7"/>
        <v>697749.52</v>
      </c>
      <c r="L25" s="29">
        <f t="shared" si="6"/>
        <v>4625527.75</v>
      </c>
      <c r="M25" s="81"/>
    </row>
    <row r="26" spans="2:14" ht="18" customHeight="1" x14ac:dyDescent="0.3">
      <c r="B26" s="18" t="s">
        <v>30</v>
      </c>
      <c r="C26" s="22">
        <v>0</v>
      </c>
      <c r="D26" s="30">
        <v>50375.28</v>
      </c>
      <c r="E26" s="30">
        <v>25414.33</v>
      </c>
      <c r="F26" s="22">
        <v>0</v>
      </c>
      <c r="G26" s="30">
        <v>93981.28</v>
      </c>
      <c r="H26" s="21">
        <v>17994</v>
      </c>
      <c r="I26" s="20">
        <f>22575.37+19889.95</f>
        <v>42465.32</v>
      </c>
      <c r="J26" s="20">
        <v>22338.43</v>
      </c>
      <c r="K26" s="20">
        <v>0</v>
      </c>
      <c r="L26" s="21">
        <f t="shared" si="6"/>
        <v>252568.64</v>
      </c>
      <c r="M26" s="82"/>
    </row>
    <row r="27" spans="2:14" ht="18" customHeight="1" x14ac:dyDescent="0.3">
      <c r="B27" s="18" t="s">
        <v>31</v>
      </c>
      <c r="C27" s="22">
        <v>0</v>
      </c>
      <c r="D27" s="22">
        <v>0</v>
      </c>
      <c r="E27" s="22">
        <v>0</v>
      </c>
      <c r="F27" s="22">
        <v>0</v>
      </c>
      <c r="G27" s="22">
        <v>640</v>
      </c>
      <c r="H27" s="23">
        <v>0</v>
      </c>
      <c r="I27" s="23">
        <v>0</v>
      </c>
      <c r="J27" s="23">
        <v>0</v>
      </c>
      <c r="K27" s="23">
        <v>684901.5</v>
      </c>
      <c r="L27" s="21">
        <f t="shared" si="6"/>
        <v>685541.5</v>
      </c>
      <c r="M27" s="82"/>
    </row>
    <row r="28" spans="2:14" ht="18" customHeight="1" x14ac:dyDescent="0.3">
      <c r="B28" s="18" t="s">
        <v>32</v>
      </c>
      <c r="C28" s="22">
        <v>0</v>
      </c>
      <c r="D28" s="30">
        <v>59911.95</v>
      </c>
      <c r="E28" s="30">
        <v>11800</v>
      </c>
      <c r="F28" s="30">
        <v>39787.24</v>
      </c>
      <c r="G28" s="30">
        <v>5800.05</v>
      </c>
      <c r="H28" s="21">
        <v>0</v>
      </c>
      <c r="I28" s="21">
        <v>16966.04</v>
      </c>
      <c r="J28" s="21">
        <v>10514.98</v>
      </c>
      <c r="K28" s="21">
        <v>4248</v>
      </c>
      <c r="L28" s="21">
        <f t="shared" ref="L28:L33" si="8">SUM(C28:K28)</f>
        <v>149028.26</v>
      </c>
      <c r="M28" s="82"/>
    </row>
    <row r="29" spans="2:14" ht="18" customHeight="1" x14ac:dyDescent="0.3">
      <c r="B29" s="18" t="s">
        <v>33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3">
        <v>0</v>
      </c>
      <c r="I29" s="23">
        <v>0</v>
      </c>
      <c r="J29" s="23">
        <v>9145.1299999999992</v>
      </c>
      <c r="K29" s="23">
        <v>0</v>
      </c>
      <c r="L29" s="21">
        <f t="shared" si="8"/>
        <v>9145.1299999999992</v>
      </c>
      <c r="M29" s="82"/>
    </row>
    <row r="30" spans="2:14" ht="18" customHeight="1" x14ac:dyDescent="0.3">
      <c r="B30" s="18" t="s">
        <v>34</v>
      </c>
      <c r="C30" s="22">
        <v>0</v>
      </c>
      <c r="D30" s="22">
        <v>0</v>
      </c>
      <c r="E30" s="30">
        <v>51212</v>
      </c>
      <c r="F30" s="22">
        <v>0</v>
      </c>
      <c r="G30" s="22">
        <v>0</v>
      </c>
      <c r="H30" s="23">
        <v>0</v>
      </c>
      <c r="I30" s="23">
        <v>0</v>
      </c>
      <c r="J30" s="23">
        <v>0</v>
      </c>
      <c r="K30" s="23">
        <v>0</v>
      </c>
      <c r="L30" s="21">
        <f t="shared" si="8"/>
        <v>51212</v>
      </c>
      <c r="M30" s="82"/>
    </row>
    <row r="31" spans="2:14" ht="18" customHeight="1" x14ac:dyDescent="0.3">
      <c r="B31" s="18" t="s">
        <v>35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3">
        <v>0</v>
      </c>
      <c r="I31" s="23">
        <v>0</v>
      </c>
      <c r="J31" s="23">
        <v>0</v>
      </c>
      <c r="K31" s="23">
        <v>0</v>
      </c>
      <c r="L31" s="21">
        <f t="shared" si="8"/>
        <v>0</v>
      </c>
      <c r="M31" s="82"/>
    </row>
    <row r="32" spans="2:14" ht="18" customHeight="1" x14ac:dyDescent="0.3">
      <c r="B32" s="18" t="s">
        <v>36</v>
      </c>
      <c r="C32" s="22">
        <v>0</v>
      </c>
      <c r="D32" s="30">
        <v>1050000</v>
      </c>
      <c r="E32" s="22">
        <v>0</v>
      </c>
      <c r="F32" s="32">
        <v>1050000</v>
      </c>
      <c r="G32" s="32">
        <v>7830.48</v>
      </c>
      <c r="H32" s="33">
        <v>0</v>
      </c>
      <c r="I32" s="33">
        <v>1050000</v>
      </c>
      <c r="J32" s="33">
        <v>0</v>
      </c>
      <c r="K32" s="33">
        <v>0</v>
      </c>
      <c r="L32" s="21">
        <f t="shared" si="8"/>
        <v>3157830.48</v>
      </c>
      <c r="M32" s="82"/>
    </row>
    <row r="33" spans="2:13" ht="18" customHeight="1" x14ac:dyDescent="0.3">
      <c r="B33" s="35" t="s">
        <v>37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3">
        <v>0</v>
      </c>
      <c r="I33" s="23"/>
      <c r="J33" s="23">
        <v>0</v>
      </c>
      <c r="K33" s="23">
        <v>0</v>
      </c>
      <c r="L33" s="21">
        <f t="shared" si="8"/>
        <v>0</v>
      </c>
      <c r="M33" s="82"/>
    </row>
    <row r="34" spans="2:13" ht="18" customHeight="1" x14ac:dyDescent="0.3">
      <c r="B34" s="18" t="s">
        <v>38</v>
      </c>
      <c r="C34" s="31">
        <v>0</v>
      </c>
      <c r="D34" s="30">
        <v>60674.48</v>
      </c>
      <c r="E34" s="30">
        <v>39852.68</v>
      </c>
      <c r="F34" s="32">
        <v>114634.63</v>
      </c>
      <c r="G34" s="32">
        <v>14243.44</v>
      </c>
      <c r="H34" s="33">
        <v>16451.310000000001</v>
      </c>
      <c r="I34" s="33">
        <f>60057.35+1999.98</f>
        <v>62057.33</v>
      </c>
      <c r="J34" s="33">
        <v>3687.85</v>
      </c>
      <c r="K34" s="33">
        <v>8600.02</v>
      </c>
      <c r="L34" s="21">
        <f>SUM(C34:K34)</f>
        <v>320201.74</v>
      </c>
      <c r="M34" s="82"/>
    </row>
    <row r="35" spans="2:13" s="17" customFormat="1" ht="18" customHeight="1" x14ac:dyDescent="0.3">
      <c r="B35" s="26" t="s">
        <v>39</v>
      </c>
      <c r="C35" s="34">
        <f t="shared" ref="C35:H35" si="9">SUM(C36:C44)</f>
        <v>0</v>
      </c>
      <c r="D35" s="27">
        <f t="shared" si="9"/>
        <v>68569.36</v>
      </c>
      <c r="E35" s="27">
        <f t="shared" si="9"/>
        <v>340007.45</v>
      </c>
      <c r="F35" s="27">
        <f t="shared" si="9"/>
        <v>43820.160000000003</v>
      </c>
      <c r="G35" s="34">
        <f t="shared" si="9"/>
        <v>0</v>
      </c>
      <c r="H35" s="36">
        <f t="shared" si="9"/>
        <v>0</v>
      </c>
      <c r="I35" s="36">
        <f t="shared" ref="I35:K35" si="10">SUM(I36:I44)</f>
        <v>0</v>
      </c>
      <c r="J35" s="36">
        <f t="shared" si="10"/>
        <v>34112.22</v>
      </c>
      <c r="K35" s="36">
        <f t="shared" si="10"/>
        <v>0</v>
      </c>
      <c r="L35" s="29">
        <f>SUM(C35:K35)</f>
        <v>486509.18999999994</v>
      </c>
      <c r="M35" s="81"/>
    </row>
    <row r="36" spans="2:13" ht="18" customHeight="1" x14ac:dyDescent="0.3">
      <c r="B36" s="18" t="s">
        <v>40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  <c r="H36" s="23">
        <v>0</v>
      </c>
      <c r="I36" s="23">
        <v>0</v>
      </c>
      <c r="J36" s="23">
        <v>0</v>
      </c>
      <c r="K36" s="23">
        <v>0</v>
      </c>
      <c r="L36" s="23">
        <f>SUM(C36:K36)</f>
        <v>0</v>
      </c>
      <c r="M36" s="83"/>
    </row>
    <row r="37" spans="2:13" s="37" customFormat="1" ht="18" customHeight="1" x14ac:dyDescent="0.3">
      <c r="B37" s="18" t="s">
        <v>41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3">
        <v>0</v>
      </c>
      <c r="I37" s="23">
        <v>0</v>
      </c>
      <c r="J37" s="23">
        <v>0</v>
      </c>
      <c r="K37" s="23">
        <v>0</v>
      </c>
      <c r="L37" s="23">
        <f t="shared" ref="L37:L42" si="11">SUM(C37:K37)</f>
        <v>0</v>
      </c>
      <c r="M37" s="83"/>
    </row>
    <row r="38" spans="2:13" s="37" customFormat="1" ht="18" customHeight="1" x14ac:dyDescent="0.3">
      <c r="B38" s="18" t="s">
        <v>42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3">
        <v>0</v>
      </c>
      <c r="I38" s="23">
        <v>0</v>
      </c>
      <c r="J38" s="23">
        <v>0</v>
      </c>
      <c r="K38" s="23">
        <v>0</v>
      </c>
      <c r="L38" s="23">
        <f>SUM(C38:K38)</f>
        <v>0</v>
      </c>
      <c r="M38" s="83"/>
    </row>
    <row r="39" spans="2:13" s="37" customFormat="1" ht="18" customHeight="1" x14ac:dyDescent="0.3">
      <c r="B39" s="18" t="s">
        <v>43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3">
        <v>0</v>
      </c>
      <c r="I39" s="23">
        <v>0</v>
      </c>
      <c r="J39" s="23">
        <v>0</v>
      </c>
      <c r="K39" s="23">
        <v>0</v>
      </c>
      <c r="L39" s="23">
        <f t="shared" si="11"/>
        <v>0</v>
      </c>
      <c r="M39" s="83"/>
    </row>
    <row r="40" spans="2:13" s="37" customFormat="1" ht="18" customHeight="1" x14ac:dyDescent="0.3">
      <c r="B40" s="18" t="s">
        <v>44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3">
        <v>0</v>
      </c>
      <c r="I40" s="23">
        <v>0</v>
      </c>
      <c r="J40" s="23">
        <v>0</v>
      </c>
      <c r="K40" s="23">
        <v>0</v>
      </c>
      <c r="L40" s="23">
        <f t="shared" si="11"/>
        <v>0</v>
      </c>
      <c r="M40" s="83"/>
    </row>
    <row r="41" spans="2:13" s="37" customFormat="1" ht="18" customHeight="1" x14ac:dyDescent="0.3">
      <c r="B41" s="35" t="s">
        <v>45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3">
        <v>0</v>
      </c>
      <c r="I41" s="23">
        <v>0</v>
      </c>
      <c r="J41" s="23">
        <v>0</v>
      </c>
      <c r="K41" s="23">
        <v>0</v>
      </c>
      <c r="L41" s="23">
        <f t="shared" si="11"/>
        <v>0</v>
      </c>
      <c r="M41" s="83"/>
    </row>
    <row r="42" spans="2:13" ht="18" customHeight="1" x14ac:dyDescent="0.3">
      <c r="B42" s="35" t="s">
        <v>46</v>
      </c>
      <c r="C42" s="22">
        <v>0</v>
      </c>
      <c r="D42" s="23">
        <v>68569.36</v>
      </c>
      <c r="E42" s="23">
        <v>340007.45</v>
      </c>
      <c r="F42" s="23">
        <v>43820.160000000003</v>
      </c>
      <c r="G42" s="23">
        <v>0</v>
      </c>
      <c r="H42" s="23">
        <v>0</v>
      </c>
      <c r="I42" s="23">
        <v>0</v>
      </c>
      <c r="J42" s="23">
        <v>34112.22</v>
      </c>
      <c r="K42" s="23">
        <v>0</v>
      </c>
      <c r="L42" s="23">
        <f t="shared" si="11"/>
        <v>486509.18999999994</v>
      </c>
      <c r="M42" s="83"/>
    </row>
    <row r="43" spans="2:13" ht="18" customHeight="1" x14ac:dyDescent="0.3">
      <c r="B43" s="18" t="s">
        <v>47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3">
        <v>0</v>
      </c>
      <c r="I43" s="23">
        <v>0</v>
      </c>
      <c r="J43" s="23">
        <v>0</v>
      </c>
      <c r="K43" s="23">
        <v>0</v>
      </c>
      <c r="L43" s="23">
        <f>SUM(C43:K43)</f>
        <v>0</v>
      </c>
      <c r="M43" s="83"/>
    </row>
    <row r="44" spans="2:13" ht="18" customHeight="1" x14ac:dyDescent="0.3">
      <c r="B44" s="18" t="s">
        <v>48</v>
      </c>
      <c r="C44" s="31">
        <v>0</v>
      </c>
      <c r="D44" s="31">
        <v>0</v>
      </c>
      <c r="E44" s="22">
        <v>0</v>
      </c>
      <c r="F44" s="22">
        <v>0</v>
      </c>
      <c r="G44" s="22">
        <v>0</v>
      </c>
      <c r="H44" s="23">
        <v>0</v>
      </c>
      <c r="I44" s="23">
        <v>0</v>
      </c>
      <c r="J44" s="23">
        <v>0</v>
      </c>
      <c r="K44" s="23">
        <v>0</v>
      </c>
      <c r="L44" s="23">
        <f>SUM(C44:K44)</f>
        <v>0</v>
      </c>
      <c r="M44" s="83"/>
    </row>
    <row r="45" spans="2:13" ht="18" customHeight="1" x14ac:dyDescent="0.3">
      <c r="B45" s="26" t="s">
        <v>49</v>
      </c>
      <c r="C45" s="34">
        <f>SUM(C46:C52)</f>
        <v>0</v>
      </c>
      <c r="D45" s="34">
        <f t="shared" ref="D45:E45" si="12">SUM(D46:D52)</f>
        <v>0</v>
      </c>
      <c r="E45" s="34">
        <f t="shared" si="12"/>
        <v>0</v>
      </c>
      <c r="F45" s="34">
        <f>SUM(F46:F52)</f>
        <v>0</v>
      </c>
      <c r="G45" s="34">
        <f>SUM(G46:G52)</f>
        <v>0</v>
      </c>
      <c r="H45" s="36">
        <f>SUM(H46:H52)</f>
        <v>0</v>
      </c>
      <c r="I45" s="36">
        <f>SUM(I46:I52)</f>
        <v>0</v>
      </c>
      <c r="J45" s="36">
        <v>0</v>
      </c>
      <c r="K45" s="36">
        <v>0</v>
      </c>
      <c r="L45" s="36">
        <f>SUM(C45:K45)</f>
        <v>0</v>
      </c>
      <c r="M45" s="84"/>
    </row>
    <row r="46" spans="2:13" ht="18" customHeight="1" x14ac:dyDescent="0.3">
      <c r="B46" s="38" t="s">
        <v>50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3">
        <v>0</v>
      </c>
      <c r="I46" s="23">
        <v>0</v>
      </c>
      <c r="J46" s="23">
        <v>0</v>
      </c>
      <c r="K46" s="23">
        <v>0</v>
      </c>
      <c r="L46" s="23">
        <f>SUM(C46:K46)</f>
        <v>0</v>
      </c>
      <c r="M46" s="83"/>
    </row>
    <row r="47" spans="2:13" ht="18" customHeight="1" x14ac:dyDescent="0.3">
      <c r="B47" s="18" t="s">
        <v>51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3">
        <v>0</v>
      </c>
      <c r="I47" s="23">
        <v>0</v>
      </c>
      <c r="J47" s="23">
        <v>0</v>
      </c>
      <c r="K47" s="23">
        <v>0</v>
      </c>
      <c r="L47" s="23">
        <f t="shared" ref="L47:L51" si="13">SUM(C47:K47)</f>
        <v>0</v>
      </c>
      <c r="M47" s="83"/>
    </row>
    <row r="48" spans="2:13" ht="18" customHeight="1" x14ac:dyDescent="0.3">
      <c r="B48" s="18" t="s">
        <v>52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3">
        <v>0</v>
      </c>
      <c r="I48" s="23">
        <v>0</v>
      </c>
      <c r="J48" s="23">
        <v>0</v>
      </c>
      <c r="K48" s="23">
        <v>0</v>
      </c>
      <c r="L48" s="23">
        <f t="shared" si="13"/>
        <v>0</v>
      </c>
      <c r="M48" s="83"/>
    </row>
    <row r="49" spans="2:13" ht="18" customHeight="1" x14ac:dyDescent="0.3">
      <c r="B49" s="18" t="s">
        <v>53</v>
      </c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23">
        <v>0</v>
      </c>
      <c r="I49" s="23">
        <v>0</v>
      </c>
      <c r="J49" s="23">
        <v>0</v>
      </c>
      <c r="K49" s="23">
        <v>0</v>
      </c>
      <c r="L49" s="23">
        <f t="shared" si="13"/>
        <v>0</v>
      </c>
      <c r="M49" s="83"/>
    </row>
    <row r="50" spans="2:13" ht="18" customHeight="1" x14ac:dyDescent="0.3">
      <c r="B50" s="18" t="s">
        <v>54</v>
      </c>
      <c r="C50" s="22">
        <v>0</v>
      </c>
      <c r="D50" s="22">
        <v>0</v>
      </c>
      <c r="E50" s="22">
        <v>0</v>
      </c>
      <c r="F50" s="22">
        <v>0</v>
      </c>
      <c r="G50" s="22">
        <v>0</v>
      </c>
      <c r="H50" s="23">
        <v>0</v>
      </c>
      <c r="I50" s="23">
        <v>0</v>
      </c>
      <c r="J50" s="23">
        <v>0</v>
      </c>
      <c r="K50" s="23">
        <v>0</v>
      </c>
      <c r="L50" s="23">
        <f t="shared" si="13"/>
        <v>0</v>
      </c>
      <c r="M50" s="83"/>
    </row>
    <row r="51" spans="2:13" ht="18" customHeight="1" x14ac:dyDescent="0.3">
      <c r="B51" s="18" t="s">
        <v>55</v>
      </c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3">
        <v>0</v>
      </c>
      <c r="I51" s="23">
        <v>0</v>
      </c>
      <c r="J51" s="23">
        <v>0</v>
      </c>
      <c r="K51" s="23">
        <v>0</v>
      </c>
      <c r="L51" s="23">
        <f t="shared" si="13"/>
        <v>0</v>
      </c>
      <c r="M51" s="83"/>
    </row>
    <row r="52" spans="2:13" ht="18" customHeight="1" x14ac:dyDescent="0.3">
      <c r="B52" s="39" t="s">
        <v>56</v>
      </c>
      <c r="C52" s="40">
        <v>0</v>
      </c>
      <c r="D52" s="40">
        <v>0</v>
      </c>
      <c r="E52" s="40">
        <v>0</v>
      </c>
      <c r="F52" s="40">
        <v>0</v>
      </c>
      <c r="G52" s="40">
        <v>0</v>
      </c>
      <c r="H52" s="41">
        <v>0</v>
      </c>
      <c r="I52" s="41">
        <v>0</v>
      </c>
      <c r="J52" s="41">
        <v>0</v>
      </c>
      <c r="K52" s="41">
        <v>0</v>
      </c>
      <c r="L52" s="41">
        <f>SUM(C52:K52)</f>
        <v>0</v>
      </c>
      <c r="M52" s="83"/>
    </row>
    <row r="53" spans="2:13" s="17" customFormat="1" ht="21.75" customHeight="1" x14ac:dyDescent="0.3">
      <c r="B53" s="12" t="s">
        <v>57</v>
      </c>
      <c r="C53" s="42">
        <f t="shared" ref="C53:K53" si="14">SUM(C54:C64)</f>
        <v>0</v>
      </c>
      <c r="D53" s="42">
        <f t="shared" si="14"/>
        <v>0</v>
      </c>
      <c r="E53" s="43">
        <f t="shared" si="14"/>
        <v>96024.39</v>
      </c>
      <c r="F53" s="43">
        <f t="shared" si="14"/>
        <v>0</v>
      </c>
      <c r="G53" s="43">
        <f t="shared" si="14"/>
        <v>240300.98</v>
      </c>
      <c r="H53" s="43">
        <f t="shared" si="14"/>
        <v>0</v>
      </c>
      <c r="I53" s="43">
        <f t="shared" si="14"/>
        <v>6136</v>
      </c>
      <c r="J53" s="43">
        <f t="shared" si="14"/>
        <v>4071</v>
      </c>
      <c r="K53" s="43">
        <f t="shared" si="14"/>
        <v>168155.37</v>
      </c>
      <c r="L53" s="15">
        <f>SUM(C53:K53)</f>
        <v>514687.74</v>
      </c>
      <c r="M53" s="81"/>
    </row>
    <row r="54" spans="2:13" ht="18" customHeight="1" x14ac:dyDescent="0.3">
      <c r="B54" s="35" t="s">
        <v>58</v>
      </c>
      <c r="C54" s="22">
        <v>0</v>
      </c>
      <c r="D54" s="22">
        <v>0</v>
      </c>
      <c r="E54" s="23">
        <v>96024.39</v>
      </c>
      <c r="F54" s="22">
        <v>0</v>
      </c>
      <c r="G54" s="30">
        <v>200003.98</v>
      </c>
      <c r="H54" s="23">
        <v>0</v>
      </c>
      <c r="I54" s="23">
        <v>0</v>
      </c>
      <c r="J54" s="23">
        <v>4071</v>
      </c>
      <c r="K54" s="23">
        <v>168155.37</v>
      </c>
      <c r="L54" s="21">
        <f>SUM(C54:K54)</f>
        <v>468254.74</v>
      </c>
      <c r="M54" s="82"/>
    </row>
    <row r="55" spans="2:13" ht="18" customHeight="1" x14ac:dyDescent="0.3">
      <c r="B55" s="35" t="s">
        <v>59</v>
      </c>
      <c r="C55" s="22">
        <v>0</v>
      </c>
      <c r="D55" s="22">
        <v>0</v>
      </c>
      <c r="E55" s="22">
        <v>0</v>
      </c>
      <c r="F55" s="22">
        <v>0</v>
      </c>
      <c r="G55" s="30">
        <v>40297</v>
      </c>
      <c r="H55" s="23">
        <v>0</v>
      </c>
      <c r="I55" s="23">
        <v>0</v>
      </c>
      <c r="J55" s="23">
        <v>0</v>
      </c>
      <c r="K55" s="23">
        <v>0</v>
      </c>
      <c r="L55" s="21">
        <f t="shared" ref="L55:L61" si="15">SUM(C55:K55)</f>
        <v>40297</v>
      </c>
      <c r="M55" s="82"/>
    </row>
    <row r="56" spans="2:13" ht="18" customHeight="1" x14ac:dyDescent="0.3">
      <c r="B56" s="18" t="s">
        <v>60</v>
      </c>
      <c r="C56" s="22">
        <v>0</v>
      </c>
      <c r="D56" s="22">
        <v>0</v>
      </c>
      <c r="E56" s="22">
        <v>0</v>
      </c>
      <c r="F56" s="22">
        <v>0</v>
      </c>
      <c r="G56" s="22">
        <v>0</v>
      </c>
      <c r="H56" s="23">
        <v>0</v>
      </c>
      <c r="I56" s="23">
        <v>0</v>
      </c>
      <c r="J56" s="23">
        <v>0</v>
      </c>
      <c r="K56" s="23">
        <v>0</v>
      </c>
      <c r="L56" s="21">
        <f t="shared" si="15"/>
        <v>0</v>
      </c>
      <c r="M56" s="82"/>
    </row>
    <row r="57" spans="2:13" ht="18" customHeight="1" x14ac:dyDescent="0.3">
      <c r="B57" s="18" t="s">
        <v>61</v>
      </c>
      <c r="C57" s="22">
        <v>0</v>
      </c>
      <c r="D57" s="22">
        <v>0</v>
      </c>
      <c r="E57" s="22">
        <v>0</v>
      </c>
      <c r="F57" s="22">
        <v>0</v>
      </c>
      <c r="G57" s="22">
        <v>0</v>
      </c>
      <c r="H57" s="23">
        <v>0</v>
      </c>
      <c r="I57" s="23">
        <v>0</v>
      </c>
      <c r="J57" s="23">
        <v>0</v>
      </c>
      <c r="K57" s="23">
        <v>0</v>
      </c>
      <c r="L57" s="21">
        <f t="shared" si="15"/>
        <v>0</v>
      </c>
      <c r="M57" s="82"/>
    </row>
    <row r="58" spans="2:13" ht="18" customHeight="1" x14ac:dyDescent="0.3">
      <c r="B58" s="35" t="s">
        <v>62</v>
      </c>
      <c r="C58" s="22">
        <v>0</v>
      </c>
      <c r="D58" s="22">
        <v>0</v>
      </c>
      <c r="E58" s="22">
        <v>0</v>
      </c>
      <c r="F58" s="22">
        <v>0</v>
      </c>
      <c r="G58" s="22">
        <v>0</v>
      </c>
      <c r="H58" s="23">
        <v>0</v>
      </c>
      <c r="I58" s="23">
        <v>0</v>
      </c>
      <c r="J58" s="23">
        <v>0</v>
      </c>
      <c r="K58" s="23">
        <v>0</v>
      </c>
      <c r="L58" s="21">
        <f t="shared" si="15"/>
        <v>0</v>
      </c>
      <c r="M58" s="82"/>
    </row>
    <row r="59" spans="2:13" ht="18" customHeight="1" x14ac:dyDescent="0.3">
      <c r="B59" s="35" t="s">
        <v>63</v>
      </c>
      <c r="C59" s="22">
        <v>0</v>
      </c>
      <c r="D59" s="22">
        <v>0</v>
      </c>
      <c r="E59" s="22">
        <v>0</v>
      </c>
      <c r="F59" s="22">
        <v>0</v>
      </c>
      <c r="G59" s="22">
        <v>0</v>
      </c>
      <c r="H59" s="23">
        <v>0</v>
      </c>
      <c r="I59" s="23">
        <v>6136</v>
      </c>
      <c r="J59" s="23">
        <v>0</v>
      </c>
      <c r="K59" s="23">
        <v>0</v>
      </c>
      <c r="L59" s="21">
        <f t="shared" si="15"/>
        <v>6136</v>
      </c>
      <c r="M59" s="82"/>
    </row>
    <row r="60" spans="2:13" ht="18" customHeight="1" x14ac:dyDescent="0.3">
      <c r="B60" s="35" t="s">
        <v>64</v>
      </c>
      <c r="C60" s="22">
        <v>0</v>
      </c>
      <c r="D60" s="22">
        <v>0</v>
      </c>
      <c r="E60" s="22">
        <v>0</v>
      </c>
      <c r="F60" s="22">
        <v>0</v>
      </c>
      <c r="G60" s="22">
        <v>0</v>
      </c>
      <c r="H60" s="23">
        <v>0</v>
      </c>
      <c r="I60" s="23">
        <v>0</v>
      </c>
      <c r="J60" s="23">
        <v>0</v>
      </c>
      <c r="K60" s="23">
        <v>0</v>
      </c>
      <c r="L60" s="21">
        <f t="shared" si="15"/>
        <v>0</v>
      </c>
      <c r="M60" s="82"/>
    </row>
    <row r="61" spans="2:13" ht="18" customHeight="1" x14ac:dyDescent="0.3">
      <c r="B61" s="35" t="s">
        <v>65</v>
      </c>
      <c r="C61" s="22">
        <v>0</v>
      </c>
      <c r="D61" s="22">
        <v>0</v>
      </c>
      <c r="E61" s="22">
        <v>0</v>
      </c>
      <c r="F61" s="22">
        <v>0</v>
      </c>
      <c r="G61" s="22">
        <v>0</v>
      </c>
      <c r="H61" s="23">
        <v>0</v>
      </c>
      <c r="I61" s="23">
        <v>0</v>
      </c>
      <c r="J61" s="23">
        <v>0</v>
      </c>
      <c r="K61" s="23">
        <v>0</v>
      </c>
      <c r="L61" s="21">
        <f t="shared" si="15"/>
        <v>0</v>
      </c>
      <c r="M61" s="82"/>
    </row>
    <row r="62" spans="2:13" ht="18" customHeight="1" x14ac:dyDescent="0.3">
      <c r="B62" s="18" t="s">
        <v>66</v>
      </c>
      <c r="C62" s="22">
        <v>0</v>
      </c>
      <c r="D62" s="22">
        <v>0</v>
      </c>
      <c r="E62" s="22">
        <v>0</v>
      </c>
      <c r="F62" s="22">
        <v>0</v>
      </c>
      <c r="G62" s="22">
        <v>0</v>
      </c>
      <c r="H62" s="23">
        <v>0</v>
      </c>
      <c r="I62" s="23">
        <v>0</v>
      </c>
      <c r="J62" s="23">
        <v>0</v>
      </c>
      <c r="K62" s="23">
        <v>0</v>
      </c>
      <c r="L62" s="21">
        <f>SUM(C62:K62)</f>
        <v>0</v>
      </c>
      <c r="M62" s="82"/>
    </row>
    <row r="63" spans="2:13" ht="18" customHeight="1" x14ac:dyDescent="0.3">
      <c r="B63" s="35" t="s">
        <v>67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3">
        <v>0</v>
      </c>
      <c r="I63" s="23">
        <v>0</v>
      </c>
      <c r="J63" s="23">
        <v>0</v>
      </c>
      <c r="K63" s="23">
        <v>0</v>
      </c>
      <c r="L63" s="21">
        <f>SUM(C63:K63)</f>
        <v>0</v>
      </c>
      <c r="M63" s="82"/>
    </row>
    <row r="64" spans="2:13" ht="18" customHeight="1" x14ac:dyDescent="0.3">
      <c r="B64" s="18" t="s">
        <v>68</v>
      </c>
      <c r="C64" s="31">
        <v>0</v>
      </c>
      <c r="D64" s="31">
        <v>0</v>
      </c>
      <c r="E64" s="22">
        <v>0</v>
      </c>
      <c r="F64" s="22">
        <v>0</v>
      </c>
      <c r="G64" s="22">
        <v>0</v>
      </c>
      <c r="H64" s="23">
        <v>0</v>
      </c>
      <c r="I64" s="23">
        <v>0</v>
      </c>
      <c r="J64" s="23">
        <v>0</v>
      </c>
      <c r="K64" s="23">
        <v>0</v>
      </c>
      <c r="L64" s="21">
        <f>SUM(C64:K64)</f>
        <v>0</v>
      </c>
      <c r="M64" s="82"/>
    </row>
    <row r="65" spans="2:13" ht="18" customHeight="1" x14ac:dyDescent="0.3">
      <c r="B65" s="26" t="s">
        <v>69</v>
      </c>
      <c r="C65" s="34">
        <f>SUM(C66:C69)</f>
        <v>0</v>
      </c>
      <c r="D65" s="34">
        <f>SUM(D66:D69)</f>
        <v>0</v>
      </c>
      <c r="E65" s="34">
        <v>0</v>
      </c>
      <c r="F65" s="34">
        <v>0</v>
      </c>
      <c r="G65" s="34">
        <f>SUM(G66:G69)</f>
        <v>0</v>
      </c>
      <c r="H65" s="36">
        <f>SUM(H66:H69)</f>
        <v>0</v>
      </c>
      <c r="I65" s="36">
        <f>SUM(I66:I69)</f>
        <v>0</v>
      </c>
      <c r="J65" s="36">
        <f>SUM(J66:J69)</f>
        <v>0</v>
      </c>
      <c r="K65" s="36">
        <f>SUM(K66:K69)</f>
        <v>0</v>
      </c>
      <c r="L65" s="36">
        <f>SUM(C65:K65)</f>
        <v>0</v>
      </c>
      <c r="M65" s="84"/>
    </row>
    <row r="66" spans="2:13" ht="18" customHeight="1" x14ac:dyDescent="0.3">
      <c r="B66" s="18" t="s">
        <v>70</v>
      </c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3">
        <v>0</v>
      </c>
      <c r="I66" s="23">
        <v>0</v>
      </c>
      <c r="J66" s="23">
        <v>0</v>
      </c>
      <c r="K66" s="23">
        <v>0</v>
      </c>
      <c r="L66" s="21">
        <f>SUM(C66:K66)</f>
        <v>0</v>
      </c>
      <c r="M66" s="82"/>
    </row>
    <row r="67" spans="2:13" ht="18" customHeight="1" x14ac:dyDescent="0.3">
      <c r="B67" s="35" t="s">
        <v>71</v>
      </c>
      <c r="C67" s="22">
        <v>0</v>
      </c>
      <c r="D67" s="22">
        <v>0</v>
      </c>
      <c r="E67" s="22">
        <v>0</v>
      </c>
      <c r="F67" s="22">
        <v>0</v>
      </c>
      <c r="G67" s="22">
        <v>0</v>
      </c>
      <c r="H67" s="23">
        <v>0</v>
      </c>
      <c r="I67" s="23">
        <v>0</v>
      </c>
      <c r="J67" s="23">
        <v>0</v>
      </c>
      <c r="K67" s="23">
        <v>0</v>
      </c>
      <c r="L67" s="21">
        <f t="shared" ref="L67:L68" si="16">SUM(C67:K67)</f>
        <v>0</v>
      </c>
      <c r="M67" s="82"/>
    </row>
    <row r="68" spans="2:13" ht="18" customHeight="1" x14ac:dyDescent="0.3">
      <c r="B68" s="18" t="s">
        <v>72</v>
      </c>
      <c r="C68" s="22">
        <v>0</v>
      </c>
      <c r="D68" s="22">
        <v>0</v>
      </c>
      <c r="E68" s="22">
        <v>0</v>
      </c>
      <c r="F68" s="22">
        <v>0</v>
      </c>
      <c r="G68" s="22">
        <v>0</v>
      </c>
      <c r="H68" s="23">
        <v>0</v>
      </c>
      <c r="I68" s="23">
        <v>0</v>
      </c>
      <c r="J68" s="23">
        <v>0</v>
      </c>
      <c r="K68" s="23">
        <v>0</v>
      </c>
      <c r="L68" s="21">
        <f t="shared" si="16"/>
        <v>0</v>
      </c>
      <c r="M68" s="82"/>
    </row>
    <row r="69" spans="2:13" ht="18" customHeight="1" x14ac:dyDescent="0.3">
      <c r="B69" s="18" t="s">
        <v>73</v>
      </c>
      <c r="C69" s="22">
        <v>0</v>
      </c>
      <c r="D69" s="22">
        <v>0</v>
      </c>
      <c r="E69" s="22">
        <v>0</v>
      </c>
      <c r="F69" s="22">
        <v>0</v>
      </c>
      <c r="G69" s="22">
        <v>0</v>
      </c>
      <c r="H69" s="23">
        <v>0</v>
      </c>
      <c r="I69" s="23">
        <v>0</v>
      </c>
      <c r="J69" s="23">
        <v>0</v>
      </c>
      <c r="K69" s="23">
        <v>0</v>
      </c>
      <c r="L69" s="21">
        <f>SUM(C69:K69)</f>
        <v>0</v>
      </c>
      <c r="M69" s="82"/>
    </row>
    <row r="70" spans="2:13" ht="18" customHeight="1" x14ac:dyDescent="0.3">
      <c r="B70" s="44" t="s">
        <v>74</v>
      </c>
      <c r="C70" s="45">
        <f>SUM(C71:C75)</f>
        <v>0</v>
      </c>
      <c r="D70" s="34">
        <f>SUM(D71:D75)</f>
        <v>0</v>
      </c>
      <c r="E70" s="34">
        <v>0</v>
      </c>
      <c r="F70" s="34">
        <v>0</v>
      </c>
      <c r="G70" s="34">
        <f>SUM(G71:G75)</f>
        <v>0</v>
      </c>
      <c r="H70" s="36">
        <f>SUM(H71:H75)</f>
        <v>0</v>
      </c>
      <c r="I70" s="36">
        <f>SUM(I71:I75)</f>
        <v>0</v>
      </c>
      <c r="J70" s="36">
        <f>SUM(J71:J75)</f>
        <v>0</v>
      </c>
      <c r="K70" s="36">
        <f>SUM(K71:K75)</f>
        <v>0</v>
      </c>
      <c r="L70" s="36">
        <f>SUM(C70:K70)</f>
        <v>0</v>
      </c>
      <c r="M70" s="84"/>
    </row>
    <row r="71" spans="2:13" ht="18" customHeight="1" x14ac:dyDescent="0.3">
      <c r="B71" s="18" t="s">
        <v>75</v>
      </c>
      <c r="C71" s="22">
        <v>0</v>
      </c>
      <c r="D71" s="22">
        <v>0</v>
      </c>
      <c r="E71" s="22">
        <v>0</v>
      </c>
      <c r="F71" s="22">
        <v>0</v>
      </c>
      <c r="G71" s="22">
        <v>0</v>
      </c>
      <c r="H71" s="23">
        <v>0</v>
      </c>
      <c r="I71" s="23">
        <v>0</v>
      </c>
      <c r="J71" s="23">
        <v>0</v>
      </c>
      <c r="K71" s="23">
        <v>0</v>
      </c>
      <c r="L71" s="21">
        <f>SUM(C71:K71)</f>
        <v>0</v>
      </c>
      <c r="M71" s="82"/>
    </row>
    <row r="72" spans="2:13" ht="18" customHeight="1" x14ac:dyDescent="0.3">
      <c r="B72" s="18" t="s">
        <v>76</v>
      </c>
      <c r="C72" s="22">
        <v>0</v>
      </c>
      <c r="D72" s="22">
        <v>0</v>
      </c>
      <c r="E72" s="22">
        <v>0</v>
      </c>
      <c r="F72" s="22">
        <v>0</v>
      </c>
      <c r="G72" s="22">
        <v>0</v>
      </c>
      <c r="H72" s="23">
        <v>0</v>
      </c>
      <c r="I72" s="23">
        <v>0</v>
      </c>
      <c r="J72" s="23">
        <v>0</v>
      </c>
      <c r="K72" s="23">
        <v>0</v>
      </c>
      <c r="L72" s="21">
        <f t="shared" ref="L72:L74" si="17">SUM(C72:K72)</f>
        <v>0</v>
      </c>
      <c r="M72" s="82"/>
    </row>
    <row r="73" spans="2:13" ht="18" customHeight="1" x14ac:dyDescent="0.3">
      <c r="B73" s="18" t="s">
        <v>77</v>
      </c>
      <c r="C73" s="22">
        <v>0</v>
      </c>
      <c r="D73" s="22">
        <v>0</v>
      </c>
      <c r="E73" s="22">
        <v>0</v>
      </c>
      <c r="F73" s="22">
        <v>0</v>
      </c>
      <c r="G73" s="22">
        <v>0</v>
      </c>
      <c r="H73" s="23">
        <v>0</v>
      </c>
      <c r="I73" s="23">
        <v>0</v>
      </c>
      <c r="J73" s="23">
        <v>0</v>
      </c>
      <c r="K73" s="23">
        <v>0</v>
      </c>
      <c r="L73" s="21">
        <f t="shared" si="17"/>
        <v>0</v>
      </c>
      <c r="M73" s="82"/>
    </row>
    <row r="74" spans="2:13" ht="18" customHeight="1" x14ac:dyDescent="0.3">
      <c r="B74" s="18" t="s">
        <v>78</v>
      </c>
      <c r="C74" s="22">
        <v>0</v>
      </c>
      <c r="D74" s="22">
        <v>0</v>
      </c>
      <c r="E74" s="22">
        <v>0</v>
      </c>
      <c r="F74" s="22">
        <v>0</v>
      </c>
      <c r="G74" s="22">
        <v>0</v>
      </c>
      <c r="H74" s="23">
        <v>0</v>
      </c>
      <c r="I74" s="23">
        <v>0</v>
      </c>
      <c r="J74" s="23">
        <v>0</v>
      </c>
      <c r="K74" s="23">
        <v>0</v>
      </c>
      <c r="L74" s="21">
        <f t="shared" si="17"/>
        <v>0</v>
      </c>
      <c r="M74" s="82"/>
    </row>
    <row r="75" spans="2:13" ht="18" customHeight="1" x14ac:dyDescent="0.3">
      <c r="B75" s="18" t="s">
        <v>79</v>
      </c>
      <c r="C75" s="22">
        <v>0</v>
      </c>
      <c r="D75" s="22">
        <v>0</v>
      </c>
      <c r="E75" s="22">
        <v>0</v>
      </c>
      <c r="F75" s="22">
        <v>0</v>
      </c>
      <c r="G75" s="22">
        <v>0</v>
      </c>
      <c r="H75" s="23">
        <v>0</v>
      </c>
      <c r="I75" s="23">
        <v>0</v>
      </c>
      <c r="J75" s="23">
        <v>0</v>
      </c>
      <c r="K75" s="23">
        <v>0</v>
      </c>
      <c r="L75" s="21">
        <f>SUM(C75:K75)</f>
        <v>0</v>
      </c>
      <c r="M75" s="82"/>
    </row>
    <row r="76" spans="2:13" ht="18" customHeight="1" x14ac:dyDescent="0.3">
      <c r="B76" s="26" t="s">
        <v>80</v>
      </c>
      <c r="C76" s="34">
        <f>SUM(C77:C80)</f>
        <v>0</v>
      </c>
      <c r="D76" s="34">
        <f>SUM(D77:D80)</f>
        <v>0</v>
      </c>
      <c r="E76" s="34">
        <v>0</v>
      </c>
      <c r="F76" s="34">
        <v>0</v>
      </c>
      <c r="G76" s="34">
        <f>SUM(G77:G80)</f>
        <v>0</v>
      </c>
      <c r="H76" s="36">
        <f>SUM(H77:H80)</f>
        <v>0</v>
      </c>
      <c r="I76" s="36">
        <f>SUM(I77:I80)</f>
        <v>0</v>
      </c>
      <c r="J76" s="36">
        <f>SUM(J77:J80)</f>
        <v>0</v>
      </c>
      <c r="K76" s="36">
        <f>SUM(K77:K80)</f>
        <v>0</v>
      </c>
      <c r="L76" s="36">
        <f>SUM(C76:K76)</f>
        <v>0</v>
      </c>
      <c r="M76" s="84"/>
    </row>
    <row r="77" spans="2:13" ht="18" customHeight="1" x14ac:dyDescent="0.3">
      <c r="B77" s="18" t="s">
        <v>81</v>
      </c>
      <c r="C77" s="22">
        <v>0</v>
      </c>
      <c r="D77" s="22">
        <v>0</v>
      </c>
      <c r="E77" s="22">
        <v>0</v>
      </c>
      <c r="F77" s="22">
        <v>0</v>
      </c>
      <c r="G77" s="22">
        <v>0</v>
      </c>
      <c r="H77" s="23">
        <v>0</v>
      </c>
      <c r="I77" s="23">
        <v>0</v>
      </c>
      <c r="J77" s="23">
        <v>0</v>
      </c>
      <c r="K77" s="23">
        <v>0</v>
      </c>
      <c r="L77" s="21">
        <f>SUM(C77:K77)</f>
        <v>0</v>
      </c>
      <c r="M77" s="83"/>
    </row>
    <row r="78" spans="2:13" ht="18" customHeight="1" x14ac:dyDescent="0.3">
      <c r="B78" s="18" t="s">
        <v>82</v>
      </c>
      <c r="C78" s="22">
        <v>0</v>
      </c>
      <c r="D78" s="22">
        <v>0</v>
      </c>
      <c r="E78" s="22">
        <v>0</v>
      </c>
      <c r="F78" s="22">
        <v>0</v>
      </c>
      <c r="G78" s="22">
        <v>0</v>
      </c>
      <c r="H78" s="23">
        <v>0</v>
      </c>
      <c r="I78" s="23">
        <v>0</v>
      </c>
      <c r="J78" s="23">
        <v>0</v>
      </c>
      <c r="K78" s="23">
        <v>0</v>
      </c>
      <c r="L78" s="21">
        <f t="shared" ref="L78:L79" si="18">SUM(C78:K78)</f>
        <v>0</v>
      </c>
      <c r="M78" s="83"/>
    </row>
    <row r="79" spans="2:13" ht="18" customHeight="1" x14ac:dyDescent="0.3">
      <c r="B79" s="18" t="s">
        <v>83</v>
      </c>
      <c r="C79" s="22">
        <v>0</v>
      </c>
      <c r="D79" s="22">
        <v>0</v>
      </c>
      <c r="E79" s="22">
        <v>0</v>
      </c>
      <c r="F79" s="22">
        <v>0</v>
      </c>
      <c r="G79" s="22">
        <v>0</v>
      </c>
      <c r="H79" s="23">
        <v>0</v>
      </c>
      <c r="I79" s="23">
        <v>0</v>
      </c>
      <c r="J79" s="23">
        <v>0</v>
      </c>
      <c r="K79" s="23">
        <v>0</v>
      </c>
      <c r="L79" s="21">
        <f t="shared" si="18"/>
        <v>0</v>
      </c>
      <c r="M79" s="83"/>
    </row>
    <row r="80" spans="2:13" ht="18" customHeight="1" x14ac:dyDescent="0.3">
      <c r="B80" s="18" t="s">
        <v>84</v>
      </c>
      <c r="C80" s="22">
        <v>0</v>
      </c>
      <c r="D80" s="22">
        <v>0</v>
      </c>
      <c r="E80" s="22">
        <v>0</v>
      </c>
      <c r="F80" s="22">
        <v>0</v>
      </c>
      <c r="G80" s="22">
        <v>0</v>
      </c>
      <c r="H80" s="23">
        <v>0</v>
      </c>
      <c r="I80" s="23">
        <v>0</v>
      </c>
      <c r="J80" s="23">
        <v>0</v>
      </c>
      <c r="K80" s="23">
        <v>0</v>
      </c>
      <c r="L80" s="21">
        <f>SUM(C80:K80)</f>
        <v>0</v>
      </c>
      <c r="M80" s="83"/>
    </row>
    <row r="81" spans="2:14" ht="18" customHeight="1" x14ac:dyDescent="0.3">
      <c r="B81" s="46" t="s">
        <v>85</v>
      </c>
      <c r="C81" s="47">
        <f>C53+C35+C25+C15+C9</f>
        <v>4277859.6100000003</v>
      </c>
      <c r="D81" s="47">
        <f>D53+D35+D25+D15+D9</f>
        <v>6289109.7700000005</v>
      </c>
      <c r="E81" s="47">
        <f t="shared" ref="E81:K81" si="19">+E53+E35+E25+E15+E9</f>
        <v>5619597.3799999999</v>
      </c>
      <c r="F81" s="47">
        <f t="shared" si="19"/>
        <v>6655144.3500000006</v>
      </c>
      <c r="G81" s="47">
        <f t="shared" si="19"/>
        <v>7874605.6399999997</v>
      </c>
      <c r="H81" s="48">
        <f t="shared" si="19"/>
        <v>5154104.74</v>
      </c>
      <c r="I81" s="48">
        <f t="shared" si="19"/>
        <v>7865445.0200000005</v>
      </c>
      <c r="J81" s="48">
        <f t="shared" si="19"/>
        <v>5240554.38</v>
      </c>
      <c r="K81" s="48">
        <f t="shared" si="19"/>
        <v>5941141.7199999997</v>
      </c>
      <c r="L81" s="48">
        <f>L53+L35+L25+L15+L9+L65+L70+L76</f>
        <v>54917562.609999999</v>
      </c>
      <c r="M81" s="85"/>
    </row>
    <row r="82" spans="2:14" ht="18" customHeight="1" x14ac:dyDescent="0.3">
      <c r="B82" s="100" t="s">
        <v>86</v>
      </c>
      <c r="C82" s="101"/>
      <c r="D82" s="101"/>
      <c r="E82" s="101"/>
      <c r="F82" s="101"/>
      <c r="G82" s="101"/>
      <c r="H82" s="101"/>
      <c r="I82" s="101"/>
      <c r="J82" s="101"/>
      <c r="K82" s="101"/>
      <c r="L82" s="102"/>
      <c r="M82" s="86"/>
    </row>
    <row r="83" spans="2:14" s="17" customFormat="1" ht="6" customHeight="1" x14ac:dyDescent="0.3">
      <c r="B83" s="103"/>
      <c r="C83" s="104"/>
      <c r="D83" s="104"/>
      <c r="E83" s="104"/>
      <c r="F83" s="104"/>
      <c r="G83" s="104"/>
      <c r="H83" s="104"/>
      <c r="I83" s="104"/>
      <c r="J83" s="104"/>
      <c r="K83" s="104"/>
      <c r="L83" s="105"/>
      <c r="M83" s="86"/>
    </row>
    <row r="84" spans="2:14" s="17" customFormat="1" ht="18" customHeight="1" x14ac:dyDescent="0.3">
      <c r="B84" s="12" t="s">
        <v>87</v>
      </c>
      <c r="C84" s="49">
        <f>SUM(C85:C86)</f>
        <v>0</v>
      </c>
      <c r="D84" s="49">
        <f t="shared" ref="D84:K84" si="20">SUM(D85)</f>
        <v>0</v>
      </c>
      <c r="E84" s="49">
        <f t="shared" si="20"/>
        <v>0</v>
      </c>
      <c r="F84" s="49">
        <f t="shared" si="20"/>
        <v>0</v>
      </c>
      <c r="G84" s="49">
        <f t="shared" si="20"/>
        <v>0</v>
      </c>
      <c r="H84" s="50">
        <f t="shared" si="20"/>
        <v>0</v>
      </c>
      <c r="I84" s="50">
        <f t="shared" si="20"/>
        <v>0</v>
      </c>
      <c r="J84" s="75">
        <f t="shared" si="20"/>
        <v>0</v>
      </c>
      <c r="K84" s="75">
        <f t="shared" si="20"/>
        <v>0</v>
      </c>
      <c r="L84" s="75">
        <f t="shared" ref="L84:L91" si="21">SUM(C84:K84)</f>
        <v>0</v>
      </c>
      <c r="M84" s="87"/>
    </row>
    <row r="85" spans="2:14" ht="18" customHeight="1" x14ac:dyDescent="0.3">
      <c r="B85" s="35" t="s">
        <v>88</v>
      </c>
      <c r="C85" s="52">
        <v>0</v>
      </c>
      <c r="D85" s="52">
        <v>0</v>
      </c>
      <c r="E85" s="52">
        <v>0</v>
      </c>
      <c r="F85" s="52">
        <v>0</v>
      </c>
      <c r="G85" s="52">
        <v>0</v>
      </c>
      <c r="H85" s="53">
        <v>0</v>
      </c>
      <c r="I85" s="65">
        <v>0</v>
      </c>
      <c r="J85" s="65">
        <v>0</v>
      </c>
      <c r="K85" s="53">
        <v>0</v>
      </c>
      <c r="L85" s="23">
        <f t="shared" si="21"/>
        <v>0</v>
      </c>
      <c r="M85" s="83"/>
    </row>
    <row r="86" spans="2:14" ht="18" customHeight="1" x14ac:dyDescent="0.3">
      <c r="B86" s="18" t="s">
        <v>89</v>
      </c>
      <c r="C86" s="54">
        <v>0</v>
      </c>
      <c r="D86" s="52">
        <v>0</v>
      </c>
      <c r="E86" s="52">
        <v>0</v>
      </c>
      <c r="F86" s="52">
        <v>0</v>
      </c>
      <c r="G86" s="52">
        <v>0</v>
      </c>
      <c r="H86" s="53">
        <v>0</v>
      </c>
      <c r="I86" s="65">
        <v>0</v>
      </c>
      <c r="J86" s="65">
        <v>0</v>
      </c>
      <c r="K86" s="3">
        <v>0</v>
      </c>
      <c r="L86" s="23">
        <f t="shared" si="21"/>
        <v>0</v>
      </c>
      <c r="M86" s="83"/>
    </row>
    <row r="87" spans="2:14" s="17" customFormat="1" ht="18" customHeight="1" x14ac:dyDescent="0.3">
      <c r="B87" s="26" t="s">
        <v>90</v>
      </c>
      <c r="C87" s="55">
        <f>SUM(C88:C89)</f>
        <v>0</v>
      </c>
      <c r="D87" s="55">
        <f t="shared" ref="D87:K87" si="22">SUM(D88)</f>
        <v>0</v>
      </c>
      <c r="E87" s="55">
        <f t="shared" si="22"/>
        <v>0</v>
      </c>
      <c r="F87" s="55">
        <f t="shared" si="22"/>
        <v>0</v>
      </c>
      <c r="G87" s="55">
        <f t="shared" si="22"/>
        <v>0</v>
      </c>
      <c r="H87" s="56">
        <f t="shared" si="22"/>
        <v>0</v>
      </c>
      <c r="I87" s="76">
        <f t="shared" si="22"/>
        <v>0</v>
      </c>
      <c r="J87" s="76">
        <f t="shared" si="22"/>
        <v>0</v>
      </c>
      <c r="K87" s="76">
        <f t="shared" si="22"/>
        <v>0</v>
      </c>
      <c r="L87" s="76">
        <f t="shared" si="21"/>
        <v>0</v>
      </c>
      <c r="M87" s="87"/>
    </row>
    <row r="88" spans="2:14" ht="18" customHeight="1" x14ac:dyDescent="0.3">
      <c r="B88" s="35" t="s">
        <v>91</v>
      </c>
      <c r="C88" s="52">
        <v>0</v>
      </c>
      <c r="D88" s="52">
        <v>0</v>
      </c>
      <c r="E88" s="52">
        <v>0</v>
      </c>
      <c r="F88" s="52">
        <v>0</v>
      </c>
      <c r="G88" s="52">
        <v>0</v>
      </c>
      <c r="H88" s="53">
        <v>0</v>
      </c>
      <c r="I88" s="65">
        <v>0</v>
      </c>
      <c r="J88" s="65">
        <v>0</v>
      </c>
      <c r="K88" s="53">
        <v>0</v>
      </c>
      <c r="L88" s="23">
        <f t="shared" si="21"/>
        <v>0</v>
      </c>
      <c r="M88" s="83"/>
    </row>
    <row r="89" spans="2:14" ht="18" customHeight="1" x14ac:dyDescent="0.3">
      <c r="B89" s="35" t="s">
        <v>92</v>
      </c>
      <c r="C89" s="52">
        <v>0</v>
      </c>
      <c r="D89" s="52">
        <v>0</v>
      </c>
      <c r="E89" s="52">
        <v>0</v>
      </c>
      <c r="F89" s="52">
        <v>0</v>
      </c>
      <c r="G89" s="52">
        <v>0</v>
      </c>
      <c r="H89" s="53">
        <v>0</v>
      </c>
      <c r="I89" s="65">
        <v>0</v>
      </c>
      <c r="J89" s="65">
        <v>0</v>
      </c>
      <c r="K89" s="3">
        <v>0</v>
      </c>
      <c r="L89" s="23">
        <f t="shared" si="21"/>
        <v>0</v>
      </c>
      <c r="M89" s="83"/>
    </row>
    <row r="90" spans="2:14" ht="18" customHeight="1" x14ac:dyDescent="0.3">
      <c r="B90" s="26" t="s">
        <v>93</v>
      </c>
      <c r="C90" s="55">
        <f t="shared" ref="C90:K90" si="23">SUM(C91)</f>
        <v>0</v>
      </c>
      <c r="D90" s="55">
        <f t="shared" si="23"/>
        <v>0</v>
      </c>
      <c r="E90" s="55">
        <f t="shared" si="23"/>
        <v>0</v>
      </c>
      <c r="F90" s="55">
        <f t="shared" si="23"/>
        <v>0</v>
      </c>
      <c r="G90" s="55">
        <f t="shared" si="23"/>
        <v>0</v>
      </c>
      <c r="H90" s="56">
        <f t="shared" si="23"/>
        <v>0</v>
      </c>
      <c r="I90" s="76">
        <f t="shared" si="23"/>
        <v>0</v>
      </c>
      <c r="J90" s="76">
        <f t="shared" si="23"/>
        <v>0</v>
      </c>
      <c r="K90" s="76">
        <f t="shared" si="23"/>
        <v>0</v>
      </c>
      <c r="L90" s="76">
        <f t="shared" si="21"/>
        <v>0</v>
      </c>
      <c r="M90" s="87"/>
    </row>
    <row r="91" spans="2:14" ht="18" customHeight="1" x14ac:dyDescent="0.3">
      <c r="B91" s="57" t="s">
        <v>94</v>
      </c>
      <c r="C91" s="58">
        <v>0</v>
      </c>
      <c r="D91" s="58">
        <v>0</v>
      </c>
      <c r="E91" s="58">
        <v>0</v>
      </c>
      <c r="F91" s="58">
        <v>0</v>
      </c>
      <c r="G91" s="58">
        <v>0</v>
      </c>
      <c r="H91" s="59">
        <v>0</v>
      </c>
      <c r="I91" s="59">
        <v>0</v>
      </c>
      <c r="J91" s="11">
        <v>0</v>
      </c>
      <c r="K91" s="59">
        <v>0</v>
      </c>
      <c r="L91" s="41">
        <f t="shared" si="21"/>
        <v>0</v>
      </c>
      <c r="M91" s="83"/>
    </row>
    <row r="92" spans="2:14" ht="18" customHeight="1" x14ac:dyDescent="0.3">
      <c r="B92" s="46" t="s">
        <v>95</v>
      </c>
      <c r="C92" s="60"/>
      <c r="D92" s="60"/>
      <c r="E92" s="60"/>
      <c r="F92" s="60"/>
      <c r="G92" s="60"/>
      <c r="H92" s="61"/>
      <c r="I92" s="61"/>
      <c r="J92" s="61"/>
      <c r="K92" s="61"/>
      <c r="L92" s="62"/>
      <c r="M92" s="88"/>
    </row>
    <row r="93" spans="2:14" ht="9" customHeight="1" x14ac:dyDescent="0.3">
      <c r="B93" s="63"/>
      <c r="C93" s="64"/>
      <c r="D93" s="64"/>
      <c r="E93" s="64"/>
      <c r="F93" s="64"/>
      <c r="G93" s="64"/>
      <c r="H93" s="53"/>
      <c r="I93" s="53"/>
      <c r="J93" s="53"/>
      <c r="K93" s="53"/>
      <c r="L93" s="65"/>
    </row>
    <row r="94" spans="2:14" ht="18" customHeight="1" x14ac:dyDescent="0.3">
      <c r="B94" s="66" t="s">
        <v>96</v>
      </c>
      <c r="C94" s="67">
        <f>C81+C92</f>
        <v>4277859.6100000003</v>
      </c>
      <c r="D94" s="67">
        <f>D81+D92</f>
        <v>6289109.7700000005</v>
      </c>
      <c r="E94" s="67">
        <f t="shared" ref="E94:K94" si="24">+E81</f>
        <v>5619597.3799999999</v>
      </c>
      <c r="F94" s="67">
        <f t="shared" si="24"/>
        <v>6655144.3500000006</v>
      </c>
      <c r="G94" s="67">
        <f t="shared" si="24"/>
        <v>7874605.6399999997</v>
      </c>
      <c r="H94" s="68">
        <f t="shared" si="24"/>
        <v>5154104.74</v>
      </c>
      <c r="I94" s="68">
        <f t="shared" si="24"/>
        <v>7865445.0200000005</v>
      </c>
      <c r="J94" s="68">
        <f t="shared" si="24"/>
        <v>5240554.38</v>
      </c>
      <c r="K94" s="68">
        <f t="shared" si="24"/>
        <v>5941141.7199999997</v>
      </c>
      <c r="L94" s="68">
        <f>+L81+L92</f>
        <v>54917562.609999999</v>
      </c>
      <c r="M94" s="89"/>
      <c r="N94" s="69"/>
    </row>
    <row r="95" spans="2:14" x14ac:dyDescent="0.3">
      <c r="B95" t="s">
        <v>97</v>
      </c>
      <c r="N95" s="25"/>
    </row>
    <row r="96" spans="2:14" x14ac:dyDescent="0.3">
      <c r="D96" s="69"/>
      <c r="E96" s="69"/>
      <c r="F96" s="69"/>
      <c r="G96" s="69"/>
      <c r="H96" s="70"/>
      <c r="I96" s="70"/>
      <c r="J96" s="70"/>
      <c r="K96" s="70"/>
      <c r="L96" s="70"/>
      <c r="M96" s="90"/>
    </row>
    <row r="97" spans="2:24" x14ac:dyDescent="0.3">
      <c r="D97" s="71"/>
      <c r="E97" s="71"/>
      <c r="F97" s="71"/>
      <c r="G97" s="71"/>
    </row>
    <row r="98" spans="2:24" x14ac:dyDescent="0.3">
      <c r="D98" s="71"/>
      <c r="E98" s="71"/>
      <c r="F98" s="71"/>
      <c r="G98" s="71"/>
    </row>
    <row r="99" spans="2:24" x14ac:dyDescent="0.3">
      <c r="D99" s="71"/>
      <c r="E99" s="71"/>
      <c r="F99" s="71"/>
      <c r="G99" s="71"/>
    </row>
    <row r="100" spans="2:24" ht="22.5" customHeight="1" x14ac:dyDescent="0.3">
      <c r="D100" s="71"/>
      <c r="E100" s="71"/>
      <c r="F100" s="71"/>
      <c r="G100" s="71"/>
    </row>
    <row r="102" spans="2:24" x14ac:dyDescent="0.3">
      <c r="B102" s="72" t="s">
        <v>105</v>
      </c>
      <c r="D102" s="72"/>
      <c r="G102" s="72"/>
      <c r="H102" s="94" t="s">
        <v>98</v>
      </c>
      <c r="I102" s="94"/>
      <c r="J102" s="72"/>
      <c r="K102" s="72"/>
      <c r="L102" s="73"/>
      <c r="M102" s="91"/>
    </row>
    <row r="103" spans="2:24" x14ac:dyDescent="0.3">
      <c r="B103" t="s">
        <v>106</v>
      </c>
      <c r="G103" s="1"/>
      <c r="H103" s="95" t="s">
        <v>99</v>
      </c>
      <c r="I103" s="95"/>
      <c r="J103" s="1"/>
      <c r="K103" s="1"/>
    </row>
    <row r="107" spans="2:24" ht="10.5" customHeight="1" x14ac:dyDescent="0.3"/>
    <row r="109" spans="2:24" x14ac:dyDescent="0.3">
      <c r="B109" s="94" t="s">
        <v>102</v>
      </c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2"/>
    </row>
    <row r="110" spans="2:24" x14ac:dyDescent="0.3">
      <c r="B110" s="96" t="s">
        <v>100</v>
      </c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3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</row>
    <row r="113" spans="2:13" x14ac:dyDescent="0.3">
      <c r="B113" s="17"/>
      <c r="C113" s="72"/>
      <c r="D113" s="72"/>
      <c r="E113" s="72"/>
      <c r="F113" s="72"/>
      <c r="G113" s="72"/>
      <c r="H113" s="73"/>
      <c r="I113" s="73"/>
      <c r="J113" s="73"/>
      <c r="K113" s="73"/>
    </row>
    <row r="114" spans="2:13" x14ac:dyDescent="0.3">
      <c r="L114" s="51"/>
      <c r="M114" s="87"/>
    </row>
  </sheetData>
  <mergeCells count="10">
    <mergeCell ref="H102:I102"/>
    <mergeCell ref="H103:I103"/>
    <mergeCell ref="B109:L109"/>
    <mergeCell ref="B110:L110"/>
    <mergeCell ref="B1:L1"/>
    <mergeCell ref="B2:L2"/>
    <mergeCell ref="B3:L3"/>
    <mergeCell ref="B4:L4"/>
    <mergeCell ref="B5:C5"/>
    <mergeCell ref="B82:L83"/>
  </mergeCells>
  <printOptions horizontalCentered="1"/>
  <pageMargins left="0.15748031496062992" right="7.874015748031496E-2" top="0.59055118110236227" bottom="3.937007874015748E-2" header="0.31496062992125984" footer="0.43307086614173229"/>
  <pageSetup paperSize="5" scale="55" orientation="landscape" r:id="rId1"/>
  <rowBreaks count="1" manualBreakCount="1">
    <brk id="52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Septiembre 2023</vt:lpstr>
      <vt:lpstr>'Septiembre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CABREU</dc:creator>
  <cp:lastModifiedBy>Cynthia Joselyn Mañan Baez</cp:lastModifiedBy>
  <cp:lastPrinted>2023-10-03T13:35:47Z</cp:lastPrinted>
  <dcterms:created xsi:type="dcterms:W3CDTF">2023-07-04T20:33:25Z</dcterms:created>
  <dcterms:modified xsi:type="dcterms:W3CDTF">2023-10-03T18:31:06Z</dcterms:modified>
</cp:coreProperties>
</file>