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FA3CF9FF-A6F2-4E2C-8310-66E43A4575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2" sheetId="1" r:id="rId1"/>
  </sheets>
  <externalReferences>
    <externalReference r:id="rId2"/>
  </externalReferences>
  <definedNames>
    <definedName name="_xlnm.Print_Area" localSheetId="0">'Septiembre 2022'!$A$1:$K$111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2" i="1" l="1"/>
  <c r="K91" i="1"/>
  <c r="K90" i="1"/>
  <c r="K89" i="1"/>
  <c r="K88" i="1"/>
  <c r="K87" i="1"/>
  <c r="K86" i="1"/>
  <c r="K85" i="1"/>
  <c r="K79" i="1"/>
  <c r="K80" i="1"/>
  <c r="K81" i="1"/>
  <c r="K78" i="1"/>
  <c r="K76" i="1"/>
  <c r="K75" i="1"/>
  <c r="K74" i="1"/>
  <c r="K73" i="1"/>
  <c r="K72" i="1"/>
  <c r="K71" i="1"/>
  <c r="K68" i="1"/>
  <c r="K69" i="1"/>
  <c r="K70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38" i="1"/>
  <c r="K39" i="1"/>
  <c r="K40" i="1"/>
  <c r="K41" i="1"/>
  <c r="K42" i="1"/>
  <c r="K37" i="1"/>
  <c r="K35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2" i="1"/>
  <c r="K11" i="1"/>
  <c r="K10" i="1"/>
  <c r="K9" i="1"/>
  <c r="K34" i="1"/>
  <c r="K33" i="1"/>
  <c r="K32" i="1"/>
  <c r="K13" i="1"/>
  <c r="J93" i="1"/>
  <c r="J54" i="1"/>
  <c r="K54" i="1" s="1"/>
  <c r="J36" i="1"/>
  <c r="K36" i="1" s="1"/>
  <c r="J26" i="1"/>
  <c r="J15" i="1"/>
  <c r="J9" i="1"/>
  <c r="I93" i="1"/>
  <c r="I36" i="1"/>
  <c r="I24" i="1"/>
  <c r="I54" i="1"/>
  <c r="I10" i="1"/>
  <c r="I9" i="1" s="1"/>
  <c r="K77" i="1"/>
  <c r="I26" i="1"/>
  <c r="I15" i="1"/>
  <c r="J82" i="1" l="1"/>
  <c r="J95" i="1" s="1"/>
  <c r="I82" i="1"/>
  <c r="I95" i="1" s="1"/>
  <c r="C93" i="1"/>
  <c r="D93" i="1"/>
  <c r="E93" i="1"/>
  <c r="F93" i="1"/>
  <c r="G93" i="1"/>
  <c r="H93" i="1"/>
  <c r="L93" i="1"/>
  <c r="B93" i="1"/>
  <c r="H54" i="1"/>
  <c r="H36" i="1"/>
  <c r="H26" i="1"/>
  <c r="H15" i="1"/>
  <c r="H9" i="1"/>
  <c r="G54" i="1"/>
  <c r="G36" i="1"/>
  <c r="G26" i="1"/>
  <c r="G15" i="1"/>
  <c r="G9" i="1"/>
  <c r="F54" i="1"/>
  <c r="F36" i="1"/>
  <c r="E36" i="1"/>
  <c r="F26" i="1"/>
  <c r="F15" i="1"/>
  <c r="F9" i="1"/>
  <c r="E26" i="1"/>
  <c r="E15" i="1"/>
  <c r="E11" i="1"/>
  <c r="E9" i="1" l="1"/>
  <c r="H82" i="1"/>
  <c r="K93" i="1"/>
  <c r="G82" i="1"/>
  <c r="G95" i="1" s="1"/>
  <c r="F82" i="1"/>
  <c r="E82" i="1"/>
  <c r="E95" i="1" s="1"/>
  <c r="D10" i="1"/>
  <c r="D54" i="1"/>
  <c r="C54" i="1"/>
  <c r="B54" i="1"/>
  <c r="D14" i="1"/>
  <c r="D36" i="1"/>
  <c r="D35" i="1"/>
  <c r="D26" i="1" s="1"/>
  <c r="B26" i="1"/>
  <c r="D24" i="1"/>
  <c r="D23" i="1"/>
  <c r="H95" i="1" l="1"/>
  <c r="F95" i="1"/>
  <c r="D20" i="1"/>
  <c r="D16" i="1"/>
  <c r="B15" i="1"/>
  <c r="C35" i="1"/>
  <c r="C29" i="1"/>
  <c r="C28" i="1"/>
  <c r="C27" i="1"/>
  <c r="C10" i="1"/>
  <c r="C25" i="1"/>
  <c r="C24" i="1"/>
  <c r="C21" i="1"/>
  <c r="C19" i="1"/>
  <c r="C18" i="1"/>
  <c r="C16" i="1"/>
  <c r="D15" i="1" l="1"/>
  <c r="D9" i="1"/>
  <c r="C15" i="1"/>
  <c r="C26" i="1"/>
  <c r="C36" i="1"/>
  <c r="B36" i="1"/>
  <c r="B9" i="1"/>
  <c r="K15" i="1" l="1"/>
  <c r="D82" i="1"/>
  <c r="D95" i="1" s="1"/>
  <c r="C9" i="1"/>
  <c r="C82" i="1" l="1"/>
  <c r="C95" i="1" l="1"/>
  <c r="B82" i="1"/>
  <c r="K82" i="1" s="1"/>
  <c r="K95" i="1" l="1"/>
  <c r="B95" i="1"/>
</calcChain>
</file>

<file path=xl/sharedStrings.xml><?xml version="1.0" encoding="utf-8"?>
<sst xmlns="http://schemas.openxmlformats.org/spreadsheetml/2006/main" count="108" uniqueCount="108">
  <si>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</si>
  <si>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</si>
  <si>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</si>
  <si>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</si>
  <si>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</si>
  <si>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</si>
  <si>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</si>
  <si>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</si>
  <si>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</si>
  <si>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</si>
  <si>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</si>
  <si>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</si>
  <si>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</si>
  <si>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</si>
  <si>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</si>
  <si>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</si>
  <si>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</si>
  <si>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</si>
  <si>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</si>
  <si>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</si>
  <si>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</si>
  <si>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</si>
  <si>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</si>
  <si>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</si>
  <si>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</si>
  <si>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</si>
  <si>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</si>
  <si>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</si>
  <si>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</si>
  <si>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</si>
  <si>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</si>
  <si>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</si>
  <si>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</si>
  <si>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</si>
  <si>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</si>
  <si>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</si>
  <si>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</si>
  <si>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</si>
  <si>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</si>
  <si>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</si>
  <si>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</si>
  <si>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</si>
  <si>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</si>
  <si>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</si>
  <si>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</si>
  <si>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</si>
  <si>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</si>
  <si>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</si>
  <si>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</si>
  <si>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</si>
  <si>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</si>
  <si>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</si>
  <si>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</si>
  <si>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</si>
  <si>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</si>
  <si>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</si>
  <si>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</si>
  <si>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</si>
  <si>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</si>
  <si>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</si>
  <si>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</si>
  <si>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</si>
  <si>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</si>
  <si>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</si>
  <si>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</si>
  <si>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</si>
  <si>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</si>
  <si>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</si>
  <si>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</si>
  <si>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</si>
  <si>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</si>
  <si>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</si>
  <si>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</si>
  <si>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</si>
  <si>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</si>
  <si>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</si>
  <si>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</si>
  <si>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</si>
  <si>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</si>
  <si>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</si>
  <si>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</si>
  <si>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</si>
  <si>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</si>
  <si>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</si>
  <si>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</si>
  <si>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</si>
  <si>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</si>
  <si>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</si>
  <si>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</si>
  <si>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</si>
  <si>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</si>
  <si>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</si>
  <si>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</si>
  <si>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</si>
  <si>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</si>
  <si>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</si>
  <si>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</si>
  <si>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</si>
  <si>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</si>
  <si>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</si>
  <si>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2.2.7-SERVICIOS DE CONSERVACIÓN, REPARACIONES MENORES E INSTALACIONES T EMPORALES</t>
  </si>
  <si>
    <t>2.6.8-BIENES INTANGIBLES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</si>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</sst>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  <font>
      <b/>
      <sz val="11"/>
      <color indexed="8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164" fontId="8" fillId="3" borderId="3" xfId="0" applyNumberFormat="1" applyFont="1" applyFill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16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3" fontId="0" fillId="0" borderId="0" xfId="0" applyNumberFormat="1"/>
    <xf numFmtId="2" fontId="0" fillId="0" borderId="4" xfId="0" applyNumberFormat="1" applyBorder="1"/>
    <xf numFmtId="43" fontId="7" fillId="0" borderId="0" xfId="0" applyNumberFormat="1" applyFont="1"/>
    <xf numFmtId="2" fontId="7" fillId="0" borderId="1" xfId="3" applyNumberFormat="1" applyFont="1" applyBorder="1"/>
    <xf numFmtId="4" fontId="7" fillId="0" borderId="0" xfId="0" applyNumberFormat="1" applyFont="1"/>
    <xf numFmtId="2" fontId="0" fillId="0" borderId="0" xfId="0" applyNumberFormat="1"/>
    <xf numFmtId="2" fontId="0" fillId="0" borderId="1" xfId="3" applyNumberFormat="1" applyFont="1" applyBorder="1"/>
    <xf numFmtId="0" fontId="0" fillId="0" borderId="0" xfId="0" applyFont="1"/>
    <xf numFmtId="0" fontId="0" fillId="0" borderId="1" xfId="0" applyFont="1" applyBorder="1"/>
    <xf numFmtId="164" fontId="13" fillId="3" borderId="2" xfId="1" applyFont="1" applyFill="1" applyBorder="1" applyAlignment="1">
      <alignment horizontal="left"/>
    </xf>
    <xf numFmtId="164" fontId="0" fillId="0" borderId="1" xfId="0" applyNumberFormat="1" applyFont="1" applyBorder="1"/>
    <xf numFmtId="164" fontId="7" fillId="3" borderId="3" xfId="0" applyNumberFormat="1" applyFont="1" applyFill="1" applyBorder="1"/>
    <xf numFmtId="0" fontId="0" fillId="0" borderId="0" xfId="0" applyFont="1" applyBorder="1" applyAlignment="1"/>
    <xf numFmtId="0" fontId="0" fillId="0" borderId="0" xfId="0" applyFont="1" applyAlignment="1"/>
    <xf numFmtId="49" fontId="14" fillId="2" borderId="2" xfId="0" applyNumberFormat="1" applyFont="1" applyFill="1" applyBorder="1" applyAlignment="1">
      <alignment horizontal="center"/>
    </xf>
    <xf numFmtId="43" fontId="14" fillId="2" borderId="2" xfId="3" applyFont="1" applyFill="1" applyBorder="1" applyAlignment="1">
      <alignment horizontal="center"/>
    </xf>
    <xf numFmtId="0" fontId="15" fillId="0" borderId="0" xfId="0" applyFont="1"/>
    <xf numFmtId="2" fontId="7" fillId="3" borderId="1" xfId="0" applyNumberFormat="1" applyFont="1" applyFill="1" applyBorder="1"/>
    <xf numFmtId="43" fontId="11" fillId="3" borderId="2" xfId="3" applyFont="1" applyFill="1" applyBorder="1" applyAlignment="1">
      <alignment horizontal="left"/>
    </xf>
    <xf numFmtId="43" fontId="8" fillId="3" borderId="3" xfId="3" applyFont="1" applyFill="1" applyBorder="1"/>
    <xf numFmtId="4" fontId="16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/>
    <xf numFmtId="0" fontId="7" fillId="0" borderId="0" xfId="0" applyFont="1" applyBorder="1" applyAlignment="1">
      <alignment horizontal="center"/>
    </xf>
    <xf numFmtId="2" fontId="7" fillId="0" borderId="3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0</xdr:row>
      <xdr:rowOff>161925</xdr:rowOff>
    </xdr:from>
    <xdr:to>
      <xdr:col>10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1071562</xdr:colOff>
      <xdr:row>101</xdr:row>
      <xdr:rowOff>180975</xdr:rowOff>
    </xdr:from>
    <xdr:to>
      <xdr:col>0</xdr:col>
      <xdr:colOff>4845843</xdr:colOff>
      <xdr:row>102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071562" y="22564725"/>
          <a:ext cx="3774281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819149</xdr:colOff>
      <xdr:row>108</xdr:row>
      <xdr:rowOff>133350</xdr:rowOff>
    </xdr:from>
    <xdr:to>
      <xdr:col>5</xdr:col>
      <xdr:colOff>904874</xdr:colOff>
      <xdr:row>108</xdr:row>
      <xdr:rowOff>142875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>
          <a:off x="7665243" y="24148256"/>
          <a:ext cx="4264819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464344</xdr:colOff>
      <xdr:row>102</xdr:row>
      <xdr:rowOff>11907</xdr:rowOff>
    </xdr:from>
    <xdr:to>
      <xdr:col>10</xdr:col>
      <xdr:colOff>738187</xdr:colOff>
      <xdr:row>102</xdr:row>
      <xdr:rowOff>11907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14275594" y="23348157"/>
          <a:ext cx="445293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showGridLines="0" tabSelected="1" topLeftCell="A94" zoomScale="80" zoomScaleNormal="80" zoomScaleSheetLayoutView="80" workbookViewId="0">
      <selection activeCell="D115" sqref="D115"/>
    </sheetView>
  </sheetViews>
  <sheetFormatPr baseColWidth="10" defaultColWidth="9.140625" defaultRowHeight="15" x14ac:dyDescent="0.25"/>
  <cols>
    <col min="1" max="1" width="80.85546875" customWidth="1"/>
    <col min="2" max="2" width="21.7109375" customWidth="1"/>
    <col min="3" max="10" width="20.85546875" style="44" customWidth="1"/>
    <col min="11" max="11" width="21.7109375" style="58" customWidth="1"/>
    <col min="12" max="12" width="0" hidden="1" customWidth="1"/>
    <col min="13" max="13" width="14.140625" bestFit="1" customWidth="1"/>
  </cols>
  <sheetData>
    <row r="1" spans="1:13" ht="32.25" customHeight="1" x14ac:dyDescent="0.3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ht="20.25" x14ac:dyDescent="0.3">
      <c r="A2" s="78" t="s">
        <v>98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20.25" x14ac:dyDescent="0.3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3" ht="21" x14ac:dyDescent="0.35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x14ac:dyDescent="0.25">
      <c r="A5" s="76"/>
      <c r="B5" s="76"/>
      <c r="C5" s="46"/>
      <c r="D5" s="46"/>
      <c r="E5" s="46"/>
      <c r="F5" s="46"/>
      <c r="G5" s="46"/>
      <c r="H5" s="46"/>
      <c r="I5" s="46"/>
      <c r="J5" s="46"/>
    </row>
    <row r="6" spans="1:13" ht="15.75" x14ac:dyDescent="0.25">
      <c r="A6" s="1"/>
      <c r="B6" s="1"/>
      <c r="C6" s="38"/>
      <c r="D6" s="38"/>
      <c r="E6" s="38"/>
      <c r="F6" s="38"/>
      <c r="G6" s="38"/>
      <c r="H6" s="38"/>
      <c r="I6" s="38"/>
      <c r="J6" s="38"/>
    </row>
    <row r="7" spans="1:13" s="67" customFormat="1" ht="18.75" x14ac:dyDescent="0.3">
      <c r="A7" s="65" t="s">
        <v>1</v>
      </c>
      <c r="B7" s="65" t="s">
        <v>24</v>
      </c>
      <c r="C7" s="66" t="s">
        <v>97</v>
      </c>
      <c r="D7" s="66" t="s">
        <v>99</v>
      </c>
      <c r="E7" s="66" t="s">
        <v>102</v>
      </c>
      <c r="F7" s="66" t="s">
        <v>103</v>
      </c>
      <c r="G7" s="66" t="s">
        <v>104</v>
      </c>
      <c r="H7" s="66" t="s">
        <v>105</v>
      </c>
      <c r="I7" s="66" t="s">
        <v>106</v>
      </c>
      <c r="J7" s="66" t="s">
        <v>107</v>
      </c>
      <c r="K7" s="65" t="s">
        <v>25</v>
      </c>
    </row>
    <row r="8" spans="1:13" x14ac:dyDescent="0.25">
      <c r="A8" s="9" t="s">
        <v>2</v>
      </c>
      <c r="B8" s="2"/>
      <c r="C8" s="47"/>
      <c r="D8" s="47"/>
      <c r="E8" s="47"/>
      <c r="F8" s="47"/>
      <c r="G8" s="47"/>
      <c r="H8" s="47"/>
      <c r="I8" s="47"/>
      <c r="J8" s="47"/>
      <c r="K8" s="59"/>
    </row>
    <row r="9" spans="1:13" s="6" customFormat="1" ht="18" customHeight="1" x14ac:dyDescent="0.25">
      <c r="A9" s="7" t="s">
        <v>3</v>
      </c>
      <c r="B9" s="26">
        <f t="shared" ref="B9:J9" si="0">SUM(B10:B14)</f>
        <v>3567883.7</v>
      </c>
      <c r="C9" s="39">
        <f t="shared" si="0"/>
        <v>4017092.83</v>
      </c>
      <c r="D9" s="39">
        <f t="shared" si="0"/>
        <v>3949364.15</v>
      </c>
      <c r="E9" s="39">
        <f t="shared" si="0"/>
        <v>4166619.6399999997</v>
      </c>
      <c r="F9" s="39">
        <f t="shared" si="0"/>
        <v>6205374.8600000003</v>
      </c>
      <c r="G9" s="39">
        <f t="shared" si="0"/>
        <v>4220116.17</v>
      </c>
      <c r="H9" s="39">
        <f t="shared" si="0"/>
        <v>3878939.39</v>
      </c>
      <c r="I9" s="39">
        <f t="shared" si="0"/>
        <v>3957987.99</v>
      </c>
      <c r="J9" s="39">
        <f t="shared" si="0"/>
        <v>3940395.8899999997</v>
      </c>
      <c r="K9" s="26">
        <f>SUM(B9:J9)</f>
        <v>37903774.620000005</v>
      </c>
      <c r="M9" s="53"/>
    </row>
    <row r="10" spans="1:13" ht="18" customHeight="1" x14ac:dyDescent="0.25">
      <c r="A10" s="13" t="s">
        <v>4</v>
      </c>
      <c r="B10" s="27">
        <v>2929600</v>
      </c>
      <c r="C10" s="40">
        <f>+'[1]Table 1'!$D$7+'[1]Table 1'!$D$31</f>
        <v>3313350.6</v>
      </c>
      <c r="D10" s="40">
        <f>1200700+1070000+92062.76+850000</f>
        <v>3212762.76</v>
      </c>
      <c r="E10" s="40">
        <v>3030033.33</v>
      </c>
      <c r="F10" s="40">
        <v>3178069.64</v>
      </c>
      <c r="G10" s="40">
        <v>3145700</v>
      </c>
      <c r="H10" s="40">
        <v>3155700</v>
      </c>
      <c r="I10" s="40">
        <f>1225700+1090000+850000</f>
        <v>3165700</v>
      </c>
      <c r="J10" s="40">
        <v>3192151.32</v>
      </c>
      <c r="K10" s="50">
        <f>SUM(B10:J10)</f>
        <v>28323067.649999999</v>
      </c>
      <c r="M10" s="49"/>
    </row>
    <row r="11" spans="1:13" ht="18" customHeight="1" x14ac:dyDescent="0.25">
      <c r="A11" s="13" t="s">
        <v>5</v>
      </c>
      <c r="B11" s="27">
        <v>203000</v>
      </c>
      <c r="C11" s="40">
        <v>234000</v>
      </c>
      <c r="D11" s="40">
        <v>234000</v>
      </c>
      <c r="E11" s="40">
        <f>253000+370000</f>
        <v>623000</v>
      </c>
      <c r="F11" s="40">
        <v>2568533.33</v>
      </c>
      <c r="G11" s="40">
        <v>537177.78</v>
      </c>
      <c r="H11" s="40">
        <v>253000</v>
      </c>
      <c r="I11" s="40">
        <v>253000</v>
      </c>
      <c r="J11" s="40">
        <v>253000</v>
      </c>
      <c r="K11" s="50">
        <f t="shared" ref="K11:K12" si="1">SUM(B11:J11)</f>
        <v>5158711.1100000003</v>
      </c>
      <c r="M11" s="49"/>
    </row>
    <row r="12" spans="1:13" ht="18" customHeight="1" x14ac:dyDescent="0.25">
      <c r="A12" s="13" t="s">
        <v>6</v>
      </c>
      <c r="B12" s="19">
        <v>0</v>
      </c>
      <c r="C12" s="40">
        <v>28262.400000000001</v>
      </c>
      <c r="D12" s="40">
        <v>35874.92</v>
      </c>
      <c r="E12" s="40">
        <v>63000.800000000003</v>
      </c>
      <c r="F12" s="19">
        <v>0</v>
      </c>
      <c r="G12" s="40">
        <v>68528</v>
      </c>
      <c r="H12" s="19">
        <v>0</v>
      </c>
      <c r="I12" s="40">
        <v>67629.600000000006</v>
      </c>
      <c r="J12" s="40">
        <v>29756.63</v>
      </c>
      <c r="K12" s="50">
        <f t="shared" si="1"/>
        <v>293052.34999999998</v>
      </c>
      <c r="M12" s="49"/>
    </row>
    <row r="13" spans="1:13" ht="18" customHeight="1" x14ac:dyDescent="0.25">
      <c r="A13" s="13" t="s">
        <v>49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f>SUM(B13:J13)</f>
        <v>0</v>
      </c>
      <c r="M13" s="49"/>
    </row>
    <row r="14" spans="1:13" ht="18" customHeight="1" x14ac:dyDescent="0.25">
      <c r="A14" s="13" t="s">
        <v>7</v>
      </c>
      <c r="B14" s="27">
        <v>435283.7</v>
      </c>
      <c r="C14" s="40">
        <v>441479.83</v>
      </c>
      <c r="D14" s="40">
        <f>156391.23+162436.91+20625.03+60265+60350+6658.3</f>
        <v>466726.47000000003</v>
      </c>
      <c r="E14" s="40">
        <v>450585.50999999995</v>
      </c>
      <c r="F14" s="40">
        <v>458771.89</v>
      </c>
      <c r="G14" s="40">
        <v>468710.39</v>
      </c>
      <c r="H14" s="40">
        <v>470239.39</v>
      </c>
      <c r="I14" s="40">
        <v>471658.38999999996</v>
      </c>
      <c r="J14" s="40">
        <v>465487.94</v>
      </c>
      <c r="K14" s="50">
        <f>SUM(B14:J14)</f>
        <v>4128943.5100000002</v>
      </c>
      <c r="M14" s="49"/>
    </row>
    <row r="15" spans="1:13" s="6" customFormat="1" ht="18" customHeight="1" x14ac:dyDescent="0.25">
      <c r="A15" s="8" t="s">
        <v>8</v>
      </c>
      <c r="B15" s="28">
        <f t="shared" ref="B15:J15" si="2">SUM(B16:B25)</f>
        <v>174073.72</v>
      </c>
      <c r="C15" s="28">
        <f t="shared" si="2"/>
        <v>3589440.75</v>
      </c>
      <c r="D15" s="28">
        <f t="shared" si="2"/>
        <v>2320736.3499999996</v>
      </c>
      <c r="E15" s="28">
        <f t="shared" si="2"/>
        <v>2084960.9299999997</v>
      </c>
      <c r="F15" s="28">
        <f t="shared" si="2"/>
        <v>2536450.5100000002</v>
      </c>
      <c r="G15" s="28">
        <f t="shared" si="2"/>
        <v>2951855.1500000004</v>
      </c>
      <c r="H15" s="28">
        <f t="shared" si="2"/>
        <v>2070463.54</v>
      </c>
      <c r="I15" s="41">
        <f t="shared" si="2"/>
        <v>3361888.1599999997</v>
      </c>
      <c r="J15" s="41">
        <f t="shared" si="2"/>
        <v>1839642.08</v>
      </c>
      <c r="K15" s="28">
        <f>SUM(B15:J15)</f>
        <v>20929511.189999998</v>
      </c>
      <c r="M15" s="55"/>
    </row>
    <row r="16" spans="1:13" ht="18" customHeight="1" x14ac:dyDescent="0.25">
      <c r="A16" s="13" t="s">
        <v>9</v>
      </c>
      <c r="B16" s="27">
        <v>85704.45</v>
      </c>
      <c r="C16" s="40">
        <f>+'[1]Table 1'!$D$11</f>
        <v>259514.87</v>
      </c>
      <c r="D16" s="40">
        <f>124383.42+67475.57+69331.87</f>
        <v>261190.86</v>
      </c>
      <c r="E16" s="40">
        <v>156046.20000000001</v>
      </c>
      <c r="F16" s="40">
        <v>313785.39</v>
      </c>
      <c r="G16" s="40">
        <v>243153.05000000002</v>
      </c>
      <c r="H16" s="40">
        <v>399694.66</v>
      </c>
      <c r="I16" s="40">
        <v>251244.75</v>
      </c>
      <c r="J16" s="40">
        <v>88422.07</v>
      </c>
      <c r="K16" s="50">
        <f>SUM(B16:J16)</f>
        <v>2058756.3</v>
      </c>
      <c r="M16" s="49"/>
    </row>
    <row r="17" spans="1:13" ht="18" customHeight="1" x14ac:dyDescent="0.25">
      <c r="A17" s="13" t="s">
        <v>10</v>
      </c>
      <c r="B17" s="19">
        <v>0</v>
      </c>
      <c r="C17" s="40">
        <v>135000</v>
      </c>
      <c r="D17" s="19">
        <v>0</v>
      </c>
      <c r="E17" s="40">
        <v>29361.24</v>
      </c>
      <c r="F17" s="40">
        <v>48702.37</v>
      </c>
      <c r="G17" s="40">
        <v>9787.08</v>
      </c>
      <c r="H17" s="40">
        <v>29070.14</v>
      </c>
      <c r="I17" s="40">
        <v>150097.07999999999</v>
      </c>
      <c r="J17" s="40">
        <v>144787.07999999999</v>
      </c>
      <c r="K17" s="50">
        <f t="shared" ref="K17:K30" si="3">SUM(B17:J17)</f>
        <v>546804.98999999987</v>
      </c>
      <c r="M17" s="49"/>
    </row>
    <row r="18" spans="1:13" ht="18" customHeight="1" x14ac:dyDescent="0.25">
      <c r="A18" s="13" t="s">
        <v>11</v>
      </c>
      <c r="B18" s="19">
        <v>0</v>
      </c>
      <c r="C18" s="40">
        <f>+'[1]Table 1'!$D$13</f>
        <v>72935.94</v>
      </c>
      <c r="D18" s="40">
        <v>17900</v>
      </c>
      <c r="E18" s="19">
        <v>0</v>
      </c>
      <c r="F18" s="40">
        <v>14750</v>
      </c>
      <c r="G18" s="19">
        <v>0</v>
      </c>
      <c r="H18" s="40">
        <v>63450</v>
      </c>
      <c r="I18" s="40">
        <v>261989.28</v>
      </c>
      <c r="J18" s="40">
        <v>47050</v>
      </c>
      <c r="K18" s="50">
        <f t="shared" si="3"/>
        <v>478075.22</v>
      </c>
    </row>
    <row r="19" spans="1:13" ht="18" customHeight="1" x14ac:dyDescent="0.25">
      <c r="A19" s="13" t="s">
        <v>12</v>
      </c>
      <c r="B19" s="19">
        <v>0</v>
      </c>
      <c r="C19" s="40">
        <f>+'[1]Table 1'!$D$14</f>
        <v>57835.55</v>
      </c>
      <c r="D19" s="19">
        <v>0</v>
      </c>
      <c r="E19" s="19">
        <v>0</v>
      </c>
      <c r="F19" s="40">
        <v>10371.9</v>
      </c>
      <c r="G19" s="19">
        <v>0</v>
      </c>
      <c r="H19" s="40">
        <v>2823.79</v>
      </c>
      <c r="I19" s="40">
        <v>139932</v>
      </c>
      <c r="J19" s="40">
        <v>11388.16</v>
      </c>
      <c r="K19" s="50">
        <f t="shared" si="3"/>
        <v>222351.4</v>
      </c>
      <c r="M19" s="49"/>
    </row>
    <row r="20" spans="1:13" ht="18" customHeight="1" x14ac:dyDescent="0.25">
      <c r="A20" s="13" t="s">
        <v>13</v>
      </c>
      <c r="B20" s="19">
        <v>0</v>
      </c>
      <c r="C20" s="40">
        <v>1858807.96</v>
      </c>
      <c r="D20" s="40">
        <f>816359.24+27718.2+52657.5</f>
        <v>896734.94</v>
      </c>
      <c r="E20" s="40">
        <v>895266.65999999992</v>
      </c>
      <c r="F20" s="40">
        <v>895266.66</v>
      </c>
      <c r="G20" s="40">
        <v>895266.65999999992</v>
      </c>
      <c r="H20" s="40">
        <v>897899.52999999991</v>
      </c>
      <c r="I20" s="40">
        <v>892026.44</v>
      </c>
      <c r="J20" s="40">
        <v>852562.07</v>
      </c>
      <c r="K20" s="50">
        <f t="shared" si="3"/>
        <v>8083830.9199999999</v>
      </c>
      <c r="M20" s="49"/>
    </row>
    <row r="21" spans="1:13" ht="18" customHeight="1" x14ac:dyDescent="0.25">
      <c r="A21" s="13" t="s">
        <v>14</v>
      </c>
      <c r="B21" s="27">
        <v>88369.27</v>
      </c>
      <c r="C21" s="40">
        <f>+'[1]Table 1'!$D$16</f>
        <v>97808.83</v>
      </c>
      <c r="D21" s="40">
        <v>86628.99</v>
      </c>
      <c r="E21" s="40">
        <v>93103.98</v>
      </c>
      <c r="F21" s="40">
        <v>96696.03</v>
      </c>
      <c r="G21" s="40">
        <v>466183.57</v>
      </c>
      <c r="H21" s="40">
        <v>96249.11</v>
      </c>
      <c r="I21" s="40">
        <v>105348.81999999999</v>
      </c>
      <c r="J21" s="40">
        <v>101232.8</v>
      </c>
      <c r="K21" s="50">
        <f t="shared" si="3"/>
        <v>1231621.3999999999</v>
      </c>
      <c r="M21" s="56"/>
    </row>
    <row r="22" spans="1:13" ht="30" x14ac:dyDescent="0.25">
      <c r="A22" s="13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3"/>
        <v>0</v>
      </c>
    </row>
    <row r="23" spans="1:13" ht="30" x14ac:dyDescent="0.25">
      <c r="A23" s="13" t="s">
        <v>100</v>
      </c>
      <c r="B23" s="19">
        <v>0</v>
      </c>
      <c r="C23" s="40">
        <v>167770.06</v>
      </c>
      <c r="D23" s="40">
        <f>10975.89+64900</f>
        <v>75875.89</v>
      </c>
      <c r="E23" s="40">
        <v>64900</v>
      </c>
      <c r="F23" s="40">
        <v>79397.179999999993</v>
      </c>
      <c r="G23" s="40">
        <v>192603.78999999998</v>
      </c>
      <c r="H23" s="40">
        <v>83236.990000000005</v>
      </c>
      <c r="I23" s="40">
        <v>101357.4</v>
      </c>
      <c r="J23" s="40">
        <v>180767.4</v>
      </c>
      <c r="K23" s="50">
        <f t="shared" si="3"/>
        <v>945908.71</v>
      </c>
      <c r="M23" s="49"/>
    </row>
    <row r="24" spans="1:13" ht="18" customHeight="1" x14ac:dyDescent="0.25">
      <c r="A24" s="13" t="s">
        <v>16</v>
      </c>
      <c r="B24" s="19">
        <v>0</v>
      </c>
      <c r="C24" s="40">
        <f>+'[1]Table 1'!$D$18</f>
        <v>623712.4</v>
      </c>
      <c r="D24" s="40">
        <f>146200+822783.17</f>
        <v>968983.17</v>
      </c>
      <c r="E24" s="40">
        <v>386074</v>
      </c>
      <c r="F24" s="40">
        <v>998186.34</v>
      </c>
      <c r="G24" s="40">
        <v>853015</v>
      </c>
      <c r="H24" s="40">
        <v>191050.75999999998</v>
      </c>
      <c r="I24" s="40">
        <f>1125202.05+50000</f>
        <v>1175202.05</v>
      </c>
      <c r="J24" s="40">
        <v>96979.86</v>
      </c>
      <c r="K24" s="50">
        <f t="shared" si="3"/>
        <v>5293203.58</v>
      </c>
      <c r="M24" s="49"/>
    </row>
    <row r="25" spans="1:13" ht="18" customHeight="1" x14ac:dyDescent="0.25">
      <c r="A25" s="13" t="s">
        <v>48</v>
      </c>
      <c r="B25" s="19">
        <v>0</v>
      </c>
      <c r="C25" s="40">
        <f>+'[1]Table 1'!$D$19</f>
        <v>316055.14</v>
      </c>
      <c r="D25" s="40">
        <v>13422.5</v>
      </c>
      <c r="E25" s="40">
        <v>460208.85</v>
      </c>
      <c r="F25" s="40">
        <v>79294.64</v>
      </c>
      <c r="G25" s="40">
        <v>291846</v>
      </c>
      <c r="H25" s="40">
        <v>306988.56</v>
      </c>
      <c r="I25" s="40">
        <v>284690.34000000003</v>
      </c>
      <c r="J25" s="40">
        <v>316452.64</v>
      </c>
      <c r="K25" s="50">
        <f t="shared" si="3"/>
        <v>2068958.67</v>
      </c>
      <c r="M25" s="49"/>
    </row>
    <row r="26" spans="1:13" s="6" customFormat="1" ht="18" customHeight="1" x14ac:dyDescent="0.25">
      <c r="A26" s="7" t="s">
        <v>17</v>
      </c>
      <c r="B26" s="20">
        <f>SUM(B27:B34)</f>
        <v>0</v>
      </c>
      <c r="C26" s="41">
        <f t="shared" ref="C26:J26" si="4">SUM(C27:C35)</f>
        <v>1120855.68</v>
      </c>
      <c r="D26" s="41">
        <f t="shared" si="4"/>
        <v>143384.1</v>
      </c>
      <c r="E26" s="41">
        <f t="shared" si="4"/>
        <v>1061118.04</v>
      </c>
      <c r="F26" s="41">
        <f t="shared" si="4"/>
        <v>47912.9</v>
      </c>
      <c r="G26" s="41">
        <f t="shared" si="4"/>
        <v>66085.53</v>
      </c>
      <c r="H26" s="41">
        <f t="shared" si="4"/>
        <v>1231894.73</v>
      </c>
      <c r="I26" s="41">
        <f t="shared" si="4"/>
        <v>71716.539999999994</v>
      </c>
      <c r="J26" s="41">
        <f t="shared" si="4"/>
        <v>138879.51999999999</v>
      </c>
      <c r="K26" s="50">
        <f t="shared" si="3"/>
        <v>3881847.04</v>
      </c>
    </row>
    <row r="27" spans="1:13" ht="18" customHeight="1" x14ac:dyDescent="0.25">
      <c r="A27" s="13" t="s">
        <v>18</v>
      </c>
      <c r="B27" s="19">
        <v>0</v>
      </c>
      <c r="C27" s="40">
        <f>+'[1]Table 1'!$D$20</f>
        <v>26607</v>
      </c>
      <c r="D27" s="40">
        <v>10620</v>
      </c>
      <c r="E27" s="40">
        <v>20706.169999999998</v>
      </c>
      <c r="F27" s="40">
        <v>34049.980000000003</v>
      </c>
      <c r="G27" s="40">
        <v>11800</v>
      </c>
      <c r="H27" s="40">
        <v>44440.67</v>
      </c>
      <c r="I27" s="19">
        <v>0</v>
      </c>
      <c r="J27" s="40">
        <v>10524.77</v>
      </c>
      <c r="K27" s="50">
        <f t="shared" si="3"/>
        <v>158748.59</v>
      </c>
    </row>
    <row r="28" spans="1:13" ht="18" customHeight="1" x14ac:dyDescent="0.25">
      <c r="A28" s="13" t="s">
        <v>26</v>
      </c>
      <c r="B28" s="19">
        <v>0</v>
      </c>
      <c r="C28" s="40">
        <f>+'[1]Table 1'!$D$21</f>
        <v>28320</v>
      </c>
      <c r="D28" s="19">
        <v>0</v>
      </c>
      <c r="E28" s="40">
        <v>76228</v>
      </c>
      <c r="F28" s="19">
        <v>0</v>
      </c>
      <c r="G28" s="19">
        <v>0</v>
      </c>
      <c r="H28" s="40">
        <v>23777</v>
      </c>
      <c r="I28" s="40">
        <v>71716.539999999994</v>
      </c>
      <c r="J28" s="40">
        <v>46256</v>
      </c>
      <c r="K28" s="50">
        <f t="shared" si="3"/>
        <v>246297.53999999998</v>
      </c>
    </row>
    <row r="29" spans="1:13" ht="18" customHeight="1" x14ac:dyDescent="0.25">
      <c r="A29" s="13" t="s">
        <v>20</v>
      </c>
      <c r="B29" s="19">
        <v>0</v>
      </c>
      <c r="C29" s="40">
        <f>+'[1]Table 1'!$D$22</f>
        <v>10480.76</v>
      </c>
      <c r="D29" s="40">
        <v>12106.8</v>
      </c>
      <c r="E29" s="40">
        <v>39527.43</v>
      </c>
      <c r="F29" s="19">
        <v>0</v>
      </c>
      <c r="G29" s="19">
        <v>0</v>
      </c>
      <c r="H29" s="40">
        <v>61583.43</v>
      </c>
      <c r="I29" s="19">
        <v>0</v>
      </c>
      <c r="J29" s="19">
        <v>0</v>
      </c>
      <c r="K29" s="50">
        <f t="shared" si="3"/>
        <v>123698.42</v>
      </c>
    </row>
    <row r="30" spans="1:13" ht="18" customHeight="1" x14ac:dyDescent="0.25">
      <c r="A30" s="13" t="s">
        <v>27</v>
      </c>
      <c r="B30" s="19">
        <v>0</v>
      </c>
      <c r="C30" s="19">
        <v>0</v>
      </c>
      <c r="D30" s="40">
        <v>12910.8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485.4</v>
      </c>
      <c r="K30" s="50">
        <f t="shared" si="3"/>
        <v>13396.199999999999</v>
      </c>
    </row>
    <row r="31" spans="1:13" ht="18" customHeight="1" x14ac:dyDescent="0.25">
      <c r="A31" s="13" t="s">
        <v>22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40">
        <v>76810.45</v>
      </c>
      <c r="K31" s="40">
        <f t="shared" ref="K31:K37" si="5">SUM(B31:J31)</f>
        <v>76810.45</v>
      </c>
    </row>
    <row r="32" spans="1:13" ht="18" customHeight="1" x14ac:dyDescent="0.25">
      <c r="A32" s="13" t="s">
        <v>50</v>
      </c>
      <c r="B32" s="19">
        <v>0</v>
      </c>
      <c r="C32" s="19">
        <v>0</v>
      </c>
      <c r="D32" s="19">
        <v>0</v>
      </c>
      <c r="E32" s="52">
        <v>0</v>
      </c>
      <c r="F32" s="52">
        <v>0</v>
      </c>
      <c r="G32" s="52">
        <v>0</v>
      </c>
      <c r="H32" s="52">
        <v>0</v>
      </c>
      <c r="I32" s="19">
        <v>0</v>
      </c>
      <c r="J32" s="19">
        <v>0</v>
      </c>
      <c r="K32" s="21">
        <f t="shared" si="5"/>
        <v>0</v>
      </c>
    </row>
    <row r="33" spans="1:13" ht="18" customHeight="1" x14ac:dyDescent="0.25">
      <c r="A33" s="13" t="s">
        <v>28</v>
      </c>
      <c r="B33" s="19">
        <v>0</v>
      </c>
      <c r="C33" s="40">
        <v>900000</v>
      </c>
      <c r="D33" s="19">
        <v>0</v>
      </c>
      <c r="E33" s="40">
        <v>900000</v>
      </c>
      <c r="F33" s="57">
        <v>0</v>
      </c>
      <c r="G33" s="57">
        <v>0</v>
      </c>
      <c r="H33" s="40">
        <v>900000</v>
      </c>
      <c r="I33" s="19">
        <v>0</v>
      </c>
      <c r="J33" s="19">
        <v>0</v>
      </c>
      <c r="K33" s="27">
        <f t="shared" si="5"/>
        <v>2700000</v>
      </c>
    </row>
    <row r="34" spans="1:13" ht="18" customHeight="1" x14ac:dyDescent="0.25">
      <c r="A34" s="3" t="s">
        <v>51</v>
      </c>
      <c r="B34" s="19">
        <v>0</v>
      </c>
      <c r="C34" s="19">
        <v>0</v>
      </c>
      <c r="D34" s="19">
        <v>0</v>
      </c>
      <c r="E34" s="52">
        <v>0</v>
      </c>
      <c r="F34" s="52">
        <v>0</v>
      </c>
      <c r="G34" s="52">
        <v>0</v>
      </c>
      <c r="H34" s="52">
        <v>0</v>
      </c>
      <c r="I34" s="19">
        <v>0</v>
      </c>
      <c r="J34" s="52">
        <v>0</v>
      </c>
      <c r="K34" s="21">
        <f t="shared" si="5"/>
        <v>0</v>
      </c>
    </row>
    <row r="35" spans="1:13" ht="18" customHeight="1" x14ac:dyDescent="0.25">
      <c r="A35" s="13" t="s">
        <v>19</v>
      </c>
      <c r="B35" s="19">
        <v>0</v>
      </c>
      <c r="C35" s="40">
        <f>+'[1]Table 1'!$D$26</f>
        <v>155447.92000000001</v>
      </c>
      <c r="D35" s="40">
        <f>20653.3+62148+13735.2+11210</f>
        <v>107746.5</v>
      </c>
      <c r="E35" s="42">
        <v>24656.44</v>
      </c>
      <c r="F35" s="42">
        <v>13862.92</v>
      </c>
      <c r="G35" s="42">
        <v>54285.53</v>
      </c>
      <c r="H35" s="42">
        <v>202093.63</v>
      </c>
      <c r="I35" s="19">
        <v>0</v>
      </c>
      <c r="J35" s="42">
        <v>4802.8999999999996</v>
      </c>
      <c r="K35" s="40">
        <f t="shared" si="5"/>
        <v>562895.84000000008</v>
      </c>
      <c r="M35" s="56"/>
    </row>
    <row r="36" spans="1:13" s="6" customFormat="1" ht="18" customHeight="1" x14ac:dyDescent="0.25">
      <c r="A36" s="7" t="s">
        <v>29</v>
      </c>
      <c r="B36" s="20">
        <f t="shared" ref="B36:J36" si="6">SUM(B37:B45)</f>
        <v>0</v>
      </c>
      <c r="C36" s="41">
        <f t="shared" si="6"/>
        <v>71498.34</v>
      </c>
      <c r="D36" s="41">
        <f t="shared" si="6"/>
        <v>255226.91</v>
      </c>
      <c r="E36" s="54">
        <f t="shared" si="6"/>
        <v>0</v>
      </c>
      <c r="F36" s="54">
        <f t="shared" si="6"/>
        <v>0</v>
      </c>
      <c r="G36" s="54">
        <f t="shared" si="6"/>
        <v>0</v>
      </c>
      <c r="H36" s="54">
        <f t="shared" si="6"/>
        <v>0</v>
      </c>
      <c r="I36" s="41">
        <f t="shared" si="6"/>
        <v>46399.21</v>
      </c>
      <c r="J36" s="54">
        <f t="shared" si="6"/>
        <v>0</v>
      </c>
      <c r="K36" s="28">
        <f t="shared" si="5"/>
        <v>373124.46</v>
      </c>
    </row>
    <row r="37" spans="1:13" ht="18" customHeight="1" x14ac:dyDescent="0.25">
      <c r="A37" s="13" t="s">
        <v>30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f t="shared" si="5"/>
        <v>0</v>
      </c>
    </row>
    <row r="38" spans="1:13" s="16" customFormat="1" ht="18" customHeight="1" x14ac:dyDescent="0.25">
      <c r="A38" s="13" t="s">
        <v>52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f t="shared" ref="K38:K42" si="7">SUM(B38:J38)</f>
        <v>0</v>
      </c>
    </row>
    <row r="39" spans="1:13" s="16" customFormat="1" ht="18" customHeight="1" x14ac:dyDescent="0.25">
      <c r="A39" s="13" t="s">
        <v>53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f t="shared" si="7"/>
        <v>0</v>
      </c>
    </row>
    <row r="40" spans="1:13" s="16" customFormat="1" ht="18" customHeight="1" x14ac:dyDescent="0.25">
      <c r="A40" s="13" t="s">
        <v>54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f t="shared" si="7"/>
        <v>0</v>
      </c>
    </row>
    <row r="41" spans="1:13" s="16" customFormat="1" ht="18" customHeight="1" x14ac:dyDescent="0.25">
      <c r="A41" s="13" t="s">
        <v>55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f t="shared" si="7"/>
        <v>0</v>
      </c>
    </row>
    <row r="42" spans="1:13" s="16" customFormat="1" ht="18" customHeight="1" x14ac:dyDescent="0.25">
      <c r="A42" s="3" t="s">
        <v>56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f t="shared" si="7"/>
        <v>0</v>
      </c>
    </row>
    <row r="43" spans="1:13" ht="18" customHeight="1" x14ac:dyDescent="0.25">
      <c r="A43" s="3" t="s">
        <v>31</v>
      </c>
      <c r="B43" s="19">
        <v>0</v>
      </c>
      <c r="C43" s="40">
        <v>71498.34</v>
      </c>
      <c r="D43" s="40">
        <v>255226.91</v>
      </c>
      <c r="E43" s="19">
        <v>0</v>
      </c>
      <c r="F43" s="19">
        <v>0</v>
      </c>
      <c r="G43" s="19">
        <v>0</v>
      </c>
      <c r="H43" s="19">
        <v>0</v>
      </c>
      <c r="I43" s="40">
        <v>46399.21</v>
      </c>
      <c r="J43" s="19">
        <v>0</v>
      </c>
      <c r="K43" s="27">
        <f>SUM(B43:J43)</f>
        <v>373124.46</v>
      </c>
    </row>
    <row r="44" spans="1:13" ht="18" customHeight="1" x14ac:dyDescent="0.25">
      <c r="A44" s="13" t="s">
        <v>57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f>SUM(B44:J44)</f>
        <v>0</v>
      </c>
    </row>
    <row r="45" spans="1:13" ht="18" customHeight="1" x14ac:dyDescent="0.25">
      <c r="A45" s="13" t="s">
        <v>58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f t="shared" ref="K45:K53" si="8">SUM(B45:J45)</f>
        <v>0</v>
      </c>
    </row>
    <row r="46" spans="1:13" ht="18" customHeight="1" x14ac:dyDescent="0.25">
      <c r="A46" s="7" t="s">
        <v>59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f t="shared" si="8"/>
        <v>0</v>
      </c>
    </row>
    <row r="47" spans="1:13" ht="18" customHeight="1" x14ac:dyDescent="0.25">
      <c r="A47" s="17" t="s">
        <v>60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f t="shared" si="8"/>
        <v>0</v>
      </c>
    </row>
    <row r="48" spans="1:13" ht="18" customHeight="1" x14ac:dyDescent="0.25">
      <c r="A48" s="13" t="s">
        <v>61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f t="shared" si="8"/>
        <v>0</v>
      </c>
    </row>
    <row r="49" spans="1:13" ht="18" customHeight="1" x14ac:dyDescent="0.25">
      <c r="A49" s="13" t="s">
        <v>62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f t="shared" si="8"/>
        <v>0</v>
      </c>
    </row>
    <row r="50" spans="1:13" ht="18" customHeight="1" x14ac:dyDescent="0.25">
      <c r="A50" s="13" t="s">
        <v>63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f t="shared" si="8"/>
        <v>0</v>
      </c>
    </row>
    <row r="51" spans="1:13" ht="18" customHeight="1" x14ac:dyDescent="0.25">
      <c r="A51" s="13" t="s">
        <v>64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f t="shared" si="8"/>
        <v>0</v>
      </c>
    </row>
    <row r="52" spans="1:13" ht="18" customHeight="1" x14ac:dyDescent="0.25">
      <c r="A52" s="13" t="s">
        <v>65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f t="shared" si="8"/>
        <v>0</v>
      </c>
    </row>
    <row r="53" spans="1:13" ht="18" customHeight="1" x14ac:dyDescent="0.25">
      <c r="A53" s="31" t="s">
        <v>66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29">
        <f t="shared" si="8"/>
        <v>0</v>
      </c>
    </row>
    <row r="54" spans="1:13" s="6" customFormat="1" ht="18" customHeight="1" x14ac:dyDescent="0.25">
      <c r="A54" s="33" t="s">
        <v>32</v>
      </c>
      <c r="B54" s="34">
        <f>SUM(B55:B65)</f>
        <v>0</v>
      </c>
      <c r="C54" s="34">
        <f t="shared" ref="C54:J54" si="9">SUM(C55:C65)</f>
        <v>0</v>
      </c>
      <c r="D54" s="39">
        <f t="shared" si="9"/>
        <v>585000</v>
      </c>
      <c r="E54" s="34">
        <v>0</v>
      </c>
      <c r="F54" s="39">
        <f t="shared" si="9"/>
        <v>65880</v>
      </c>
      <c r="G54" s="39">
        <f t="shared" si="9"/>
        <v>153700</v>
      </c>
      <c r="H54" s="39">
        <f t="shared" si="9"/>
        <v>1300</v>
      </c>
      <c r="I54" s="39">
        <f t="shared" si="9"/>
        <v>9449.99</v>
      </c>
      <c r="J54" s="39">
        <f t="shared" si="9"/>
        <v>1755000.01</v>
      </c>
      <c r="K54" s="39">
        <f>SUM(B54:J54)</f>
        <v>2570330</v>
      </c>
    </row>
    <row r="55" spans="1:13" ht="18" customHeight="1" x14ac:dyDescent="0.25">
      <c r="A55" s="3" t="s">
        <v>33</v>
      </c>
      <c r="B55" s="19">
        <v>0</v>
      </c>
      <c r="C55" s="19">
        <v>0</v>
      </c>
      <c r="D55" s="19">
        <v>0</v>
      </c>
      <c r="E55" s="19">
        <v>0</v>
      </c>
      <c r="F55" s="40">
        <v>65880</v>
      </c>
      <c r="G55" s="40">
        <v>153700</v>
      </c>
      <c r="H55" s="19">
        <v>0</v>
      </c>
      <c r="I55" s="40">
        <v>9449.99</v>
      </c>
      <c r="J55" s="19">
        <v>0</v>
      </c>
      <c r="K55" s="40">
        <f>SUM(B55:J55)</f>
        <v>229029.99</v>
      </c>
      <c r="M55" s="49"/>
    </row>
    <row r="56" spans="1:13" ht="18" customHeight="1" x14ac:dyDescent="0.25">
      <c r="A56" s="3" t="s">
        <v>34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40">
        <v>1300</v>
      </c>
      <c r="I56" s="19">
        <v>0</v>
      </c>
      <c r="J56" s="19">
        <v>0</v>
      </c>
      <c r="K56" s="40">
        <f>SUM(B56:J56)</f>
        <v>1300</v>
      </c>
    </row>
    <row r="57" spans="1:13" ht="18" customHeight="1" x14ac:dyDescent="0.25">
      <c r="A57" s="13" t="s">
        <v>67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f>SUM(B57:J57)</f>
        <v>0</v>
      </c>
    </row>
    <row r="58" spans="1:13" ht="18" customHeight="1" x14ac:dyDescent="0.25">
      <c r="A58" s="13" t="s">
        <v>35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f t="shared" ref="K58:K61" si="10">SUM(B58:J58)</f>
        <v>0</v>
      </c>
    </row>
    <row r="59" spans="1:13" ht="18" customHeight="1" x14ac:dyDescent="0.25">
      <c r="A59" s="3" t="s">
        <v>36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f t="shared" si="10"/>
        <v>0</v>
      </c>
    </row>
    <row r="60" spans="1:13" ht="18" customHeight="1" x14ac:dyDescent="0.25">
      <c r="A60" s="3" t="s">
        <v>37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f t="shared" si="10"/>
        <v>0</v>
      </c>
    </row>
    <row r="61" spans="1:13" ht="18" customHeight="1" x14ac:dyDescent="0.25">
      <c r="A61" s="3" t="s">
        <v>68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f t="shared" si="10"/>
        <v>0</v>
      </c>
    </row>
    <row r="62" spans="1:13" ht="18" customHeight="1" x14ac:dyDescent="0.25">
      <c r="A62" s="3" t="s">
        <v>101</v>
      </c>
      <c r="B62" s="19">
        <v>0</v>
      </c>
      <c r="C62" s="19">
        <v>0</v>
      </c>
      <c r="D62" s="40">
        <v>585000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40">
        <v>1755000.01</v>
      </c>
      <c r="K62" s="40">
        <f>SUM(B62:J62)</f>
        <v>2340000.0099999998</v>
      </c>
    </row>
    <row r="63" spans="1:13" ht="18" customHeight="1" x14ac:dyDescent="0.25">
      <c r="A63" s="13" t="s">
        <v>38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f>SUM(B63:J63)</f>
        <v>0</v>
      </c>
    </row>
    <row r="64" spans="1:13" ht="18" customHeight="1" x14ac:dyDescent="0.25">
      <c r="A64" s="3" t="s">
        <v>69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f t="shared" ref="K64:K65" si="11">SUM(B64:J64)</f>
        <v>0</v>
      </c>
    </row>
    <row r="65" spans="1:11" ht="18" customHeight="1" x14ac:dyDescent="0.25">
      <c r="A65" s="13" t="s">
        <v>70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f t="shared" si="11"/>
        <v>0</v>
      </c>
    </row>
    <row r="66" spans="1:11" ht="18" customHeight="1" x14ac:dyDescent="0.25">
      <c r="A66" s="7" t="s">
        <v>71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f>SUM(B66:J66)</f>
        <v>0</v>
      </c>
    </row>
    <row r="67" spans="1:11" ht="18" customHeight="1" x14ac:dyDescent="0.25">
      <c r="A67" s="13" t="s">
        <v>72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f>SUM(B67:J67)</f>
        <v>0</v>
      </c>
    </row>
    <row r="68" spans="1:11" ht="18" customHeight="1" x14ac:dyDescent="0.25">
      <c r="A68" s="3" t="s">
        <v>73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f t="shared" ref="K68:K70" si="12">SUM(B68:J68)</f>
        <v>0</v>
      </c>
    </row>
    <row r="69" spans="1:11" ht="18" customHeight="1" x14ac:dyDescent="0.25">
      <c r="A69" s="13" t="s">
        <v>74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f t="shared" si="12"/>
        <v>0</v>
      </c>
    </row>
    <row r="70" spans="1:11" ht="18" customHeight="1" x14ac:dyDescent="0.25">
      <c r="A70" s="13" t="s">
        <v>75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f t="shared" si="12"/>
        <v>0</v>
      </c>
    </row>
    <row r="71" spans="1:11" ht="18" customHeight="1" x14ac:dyDescent="0.25">
      <c r="A71" s="18" t="s">
        <v>76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f>SUM(B71:J71)</f>
        <v>0</v>
      </c>
    </row>
    <row r="72" spans="1:11" ht="18" customHeight="1" x14ac:dyDescent="0.25">
      <c r="A72" s="13" t="s">
        <v>77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f>SUM(B72:J72)</f>
        <v>0</v>
      </c>
    </row>
    <row r="73" spans="1:11" ht="18" customHeight="1" x14ac:dyDescent="0.25">
      <c r="A73" s="13" t="s">
        <v>78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f t="shared" ref="K73:K76" si="13">SUM(B73:J73)</f>
        <v>0</v>
      </c>
    </row>
    <row r="74" spans="1:11" ht="18" customHeight="1" x14ac:dyDescent="0.25">
      <c r="A74" s="13" t="s">
        <v>79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f t="shared" si="13"/>
        <v>0</v>
      </c>
    </row>
    <row r="75" spans="1:11" ht="18" customHeight="1" x14ac:dyDescent="0.25">
      <c r="A75" s="13" t="s">
        <v>80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f t="shared" si="13"/>
        <v>0</v>
      </c>
    </row>
    <row r="76" spans="1:11" ht="18" customHeight="1" x14ac:dyDescent="0.25">
      <c r="A76" s="13" t="s">
        <v>81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f t="shared" si="13"/>
        <v>0</v>
      </c>
    </row>
    <row r="77" spans="1:11" ht="18" customHeight="1" x14ac:dyDescent="0.25">
      <c r="A77" s="7" t="s">
        <v>82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f t="shared" ref="K77" si="14">SUM(B77:I77)</f>
        <v>0</v>
      </c>
    </row>
    <row r="78" spans="1:11" ht="18" customHeight="1" x14ac:dyDescent="0.25">
      <c r="A78" s="13" t="s">
        <v>83</v>
      </c>
      <c r="B78" s="19">
        <v>0</v>
      </c>
      <c r="C78" s="19">
        <v>0</v>
      </c>
      <c r="D78" s="19">
        <v>0</v>
      </c>
      <c r="E78" s="19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f>SUM(B78:J78)</f>
        <v>0</v>
      </c>
    </row>
    <row r="79" spans="1:11" ht="18" customHeight="1" x14ac:dyDescent="0.25">
      <c r="A79" s="13" t="s">
        <v>84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f t="shared" ref="K79:K81" si="15">SUM(B79:J79)</f>
        <v>0</v>
      </c>
    </row>
    <row r="80" spans="1:11" ht="18" customHeight="1" x14ac:dyDescent="0.25">
      <c r="A80" s="13" t="s">
        <v>85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f t="shared" si="15"/>
        <v>0</v>
      </c>
    </row>
    <row r="81" spans="1:12" ht="18" customHeight="1" x14ac:dyDescent="0.25">
      <c r="A81" s="31" t="s">
        <v>86</v>
      </c>
      <c r="B81" s="29">
        <v>0</v>
      </c>
      <c r="C81" s="29">
        <v>0</v>
      </c>
      <c r="D81" s="29">
        <v>0</v>
      </c>
      <c r="E81" s="29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f t="shared" si="15"/>
        <v>0</v>
      </c>
    </row>
    <row r="82" spans="1:12" ht="18" customHeight="1" x14ac:dyDescent="0.25">
      <c r="A82" s="14" t="s">
        <v>39</v>
      </c>
      <c r="B82" s="24">
        <f>B54+B36+B26+B15+B9</f>
        <v>3741957.4200000004</v>
      </c>
      <c r="C82" s="24">
        <f t="shared" ref="C82:J82" si="16">C54+C36+C26+C15+C9+C46</f>
        <v>8798887.5999999996</v>
      </c>
      <c r="D82" s="24">
        <f t="shared" si="16"/>
        <v>7253711.5099999998</v>
      </c>
      <c r="E82" s="24">
        <f t="shared" si="16"/>
        <v>7312698.6099999994</v>
      </c>
      <c r="F82" s="24">
        <f t="shared" si="16"/>
        <v>8855618.2699999996</v>
      </c>
      <c r="G82" s="24">
        <f t="shared" si="16"/>
        <v>7391756.8499999996</v>
      </c>
      <c r="H82" s="24">
        <f t="shared" si="16"/>
        <v>7182597.6600000001</v>
      </c>
      <c r="I82" s="69">
        <f t="shared" si="16"/>
        <v>7447441.8899999997</v>
      </c>
      <c r="J82" s="69">
        <f t="shared" si="16"/>
        <v>7673917.5</v>
      </c>
      <c r="K82" s="60">
        <f>SUM(B82:J82)</f>
        <v>65658587.310000002</v>
      </c>
    </row>
    <row r="83" spans="1:12" ht="18" customHeight="1" x14ac:dyDescent="0.25">
      <c r="A83" s="5"/>
      <c r="B83" s="4"/>
      <c r="C83" s="42"/>
      <c r="D83" s="42"/>
      <c r="E83" s="42"/>
      <c r="F83" s="42"/>
      <c r="G83" s="42"/>
      <c r="H83" s="42"/>
      <c r="I83" s="42"/>
      <c r="J83" s="42"/>
      <c r="K83" s="59"/>
    </row>
    <row r="84" spans="1:12" s="6" customFormat="1" ht="18" customHeight="1" x14ac:dyDescent="0.25">
      <c r="A84" s="9" t="s">
        <v>40</v>
      </c>
      <c r="B84" s="10"/>
      <c r="C84" s="43"/>
      <c r="D84" s="43"/>
      <c r="E84" s="43"/>
      <c r="F84" s="43"/>
      <c r="G84" s="43"/>
      <c r="H84" s="43"/>
      <c r="I84" s="43"/>
      <c r="J84" s="43"/>
      <c r="K84" s="11"/>
    </row>
    <row r="85" spans="1:12" s="6" customFormat="1" ht="18" customHeight="1" x14ac:dyDescent="0.25">
      <c r="A85" s="7" t="s">
        <v>41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f>SUM(B85:J85)</f>
        <v>0</v>
      </c>
    </row>
    <row r="86" spans="1:12" ht="18" customHeight="1" x14ac:dyDescent="0.25">
      <c r="A86" s="3" t="s">
        <v>42</v>
      </c>
      <c r="B86" s="19">
        <v>0</v>
      </c>
      <c r="C86" s="19">
        <v>0</v>
      </c>
      <c r="D86" s="19">
        <v>0</v>
      </c>
      <c r="E86" s="19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0">
        <f t="shared" ref="K86:K92" si="17">SUM(B86:J86)</f>
        <v>0</v>
      </c>
    </row>
    <row r="87" spans="1:12" ht="18" customHeight="1" x14ac:dyDescent="0.25">
      <c r="A87" s="13" t="s">
        <v>88</v>
      </c>
      <c r="B87" s="19">
        <v>0</v>
      </c>
      <c r="C87" s="19">
        <v>0</v>
      </c>
      <c r="D87" s="19">
        <v>0</v>
      </c>
      <c r="E87" s="19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0">
        <f t="shared" si="17"/>
        <v>0</v>
      </c>
    </row>
    <row r="88" spans="1:12" s="6" customFormat="1" ht="18" customHeight="1" x14ac:dyDescent="0.25">
      <c r="A88" s="7" t="s">
        <v>43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f t="shared" si="17"/>
        <v>0</v>
      </c>
    </row>
    <row r="89" spans="1:12" ht="18" customHeight="1" x14ac:dyDescent="0.25">
      <c r="A89" s="3" t="s">
        <v>44</v>
      </c>
      <c r="B89" s="19">
        <v>0</v>
      </c>
      <c r="C89" s="19">
        <v>0</v>
      </c>
      <c r="D89" s="19">
        <v>0</v>
      </c>
      <c r="E89" s="19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0">
        <f t="shared" si="17"/>
        <v>0</v>
      </c>
    </row>
    <row r="90" spans="1:12" ht="18" customHeight="1" x14ac:dyDescent="0.25">
      <c r="A90" s="3" t="s">
        <v>89</v>
      </c>
      <c r="B90" s="19">
        <v>0</v>
      </c>
      <c r="C90" s="19">
        <v>0</v>
      </c>
      <c r="D90" s="19">
        <v>0</v>
      </c>
      <c r="E90" s="19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0">
        <f t="shared" si="17"/>
        <v>0</v>
      </c>
    </row>
    <row r="91" spans="1:12" ht="18" customHeight="1" x14ac:dyDescent="0.25">
      <c r="A91" s="7" t="s">
        <v>90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f t="shared" si="17"/>
        <v>0</v>
      </c>
    </row>
    <row r="92" spans="1:12" ht="18" customHeight="1" x14ac:dyDescent="0.25">
      <c r="A92" s="3" t="s">
        <v>91</v>
      </c>
      <c r="B92" s="32">
        <v>0</v>
      </c>
      <c r="C92" s="32">
        <v>0</v>
      </c>
      <c r="D92" s="32">
        <v>0</v>
      </c>
      <c r="E92" s="32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74">
        <f t="shared" si="17"/>
        <v>0</v>
      </c>
    </row>
    <row r="93" spans="1:12" ht="18" customHeight="1" x14ac:dyDescent="0.25">
      <c r="A93" s="14" t="s">
        <v>45</v>
      </c>
      <c r="B93" s="68">
        <f>SUM(B85:B92)</f>
        <v>0</v>
      </c>
      <c r="C93" s="68">
        <f t="shared" ref="C93:L93" si="18">SUM(C85:C92)</f>
        <v>0</v>
      </c>
      <c r="D93" s="68">
        <f t="shared" si="18"/>
        <v>0</v>
      </c>
      <c r="E93" s="68">
        <f t="shared" si="18"/>
        <v>0</v>
      </c>
      <c r="F93" s="68">
        <f t="shared" si="18"/>
        <v>0</v>
      </c>
      <c r="G93" s="68">
        <f t="shared" si="18"/>
        <v>0</v>
      </c>
      <c r="H93" s="68">
        <f t="shared" si="18"/>
        <v>0</v>
      </c>
      <c r="I93" s="68">
        <f t="shared" si="18"/>
        <v>0</v>
      </c>
      <c r="J93" s="68">
        <f t="shared" si="18"/>
        <v>0</v>
      </c>
      <c r="K93" s="68">
        <f t="shared" si="18"/>
        <v>0</v>
      </c>
      <c r="L93" s="68">
        <f t="shared" si="18"/>
        <v>0</v>
      </c>
    </row>
    <row r="94" spans="1:12" ht="18" customHeight="1" x14ac:dyDescent="0.25">
      <c r="A94" s="5"/>
      <c r="B94" s="4"/>
      <c r="C94" s="42"/>
      <c r="D94" s="42"/>
      <c r="E94" s="42"/>
      <c r="F94" s="42"/>
      <c r="G94" s="42"/>
      <c r="H94" s="42"/>
      <c r="I94" s="42"/>
      <c r="J94" s="42"/>
      <c r="K94" s="61"/>
    </row>
    <row r="95" spans="1:12" ht="18" customHeight="1" x14ac:dyDescent="0.25">
      <c r="A95" s="15" t="s">
        <v>46</v>
      </c>
      <c r="B95" s="12">
        <f t="shared" ref="B95:J95" si="19">B82+B93</f>
        <v>3741957.4200000004</v>
      </c>
      <c r="C95" s="12">
        <f t="shared" si="19"/>
        <v>8798887.5999999996</v>
      </c>
      <c r="D95" s="12">
        <f t="shared" si="19"/>
        <v>7253711.5099999998</v>
      </c>
      <c r="E95" s="12">
        <f t="shared" si="19"/>
        <v>7312698.6099999994</v>
      </c>
      <c r="F95" s="12">
        <f t="shared" si="19"/>
        <v>8855618.2699999996</v>
      </c>
      <c r="G95" s="12">
        <f t="shared" si="19"/>
        <v>7391756.8499999996</v>
      </c>
      <c r="H95" s="12">
        <f t="shared" si="19"/>
        <v>7182597.6600000001</v>
      </c>
      <c r="I95" s="70">
        <f t="shared" si="19"/>
        <v>7447441.8899999997</v>
      </c>
      <c r="J95" s="70">
        <f t="shared" si="19"/>
        <v>7673917.5</v>
      </c>
      <c r="K95" s="62">
        <f>+K82+K93</f>
        <v>65658587.310000002</v>
      </c>
    </row>
    <row r="96" spans="1:12" x14ac:dyDescent="0.25">
      <c r="A96" t="s">
        <v>47</v>
      </c>
      <c r="K96" s="44"/>
    </row>
    <row r="97" spans="1:11" x14ac:dyDescent="0.25">
      <c r="B97" s="44"/>
      <c r="K97" s="44"/>
    </row>
    <row r="98" spans="1:11" x14ac:dyDescent="0.25">
      <c r="B98" s="44"/>
      <c r="K98" s="44"/>
    </row>
    <row r="99" spans="1:11" x14ac:dyDescent="0.25">
      <c r="B99" s="44"/>
      <c r="K99" s="44"/>
    </row>
    <row r="100" spans="1:11" x14ac:dyDescent="0.25">
      <c r="B100" s="51"/>
      <c r="K100" s="71"/>
    </row>
    <row r="101" spans="1:11" x14ac:dyDescent="0.25">
      <c r="K101" s="72"/>
    </row>
    <row r="102" spans="1:11" x14ac:dyDescent="0.25">
      <c r="A102" s="30"/>
      <c r="B102" s="25"/>
      <c r="C102" s="45"/>
      <c r="D102" s="45"/>
      <c r="E102" s="45"/>
      <c r="G102" s="23"/>
      <c r="H102" s="23"/>
      <c r="J102" s="73"/>
      <c r="K102" s="63"/>
    </row>
    <row r="103" spans="1:11" x14ac:dyDescent="0.25">
      <c r="A103" s="35" t="s">
        <v>95</v>
      </c>
      <c r="C103" s="23"/>
      <c r="D103" s="23"/>
      <c r="E103" s="23"/>
      <c r="F103" s="23"/>
      <c r="G103" s="23"/>
      <c r="H103" s="75" t="s">
        <v>93</v>
      </c>
      <c r="I103" s="75"/>
      <c r="J103" s="75"/>
      <c r="K103" s="75"/>
    </row>
    <row r="104" spans="1:11" x14ac:dyDescent="0.25">
      <c r="A104" s="36" t="s">
        <v>96</v>
      </c>
      <c r="C104" s="22"/>
      <c r="D104" s="22"/>
      <c r="E104" s="22"/>
      <c r="G104" s="22"/>
      <c r="H104" s="76" t="s">
        <v>94</v>
      </c>
      <c r="I104" s="76"/>
      <c r="J104" s="76"/>
      <c r="K104" s="76"/>
    </row>
    <row r="110" spans="1:11" x14ac:dyDescent="0.25">
      <c r="A110" s="75" t="s">
        <v>92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 x14ac:dyDescent="0.25">
      <c r="A111" s="76" t="s">
        <v>87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</row>
    <row r="114" spans="1:11" x14ac:dyDescent="0.25">
      <c r="A114" s="23"/>
      <c r="B114" s="37"/>
      <c r="C114" s="48"/>
      <c r="D114" s="48"/>
      <c r="E114" s="48"/>
      <c r="F114" s="48"/>
      <c r="G114" s="48"/>
      <c r="H114" s="48"/>
      <c r="I114" s="48"/>
      <c r="J114" s="48"/>
      <c r="K114" s="63"/>
    </row>
    <row r="115" spans="1:11" x14ac:dyDescent="0.25">
      <c r="A115" s="22"/>
      <c r="K115" s="23"/>
    </row>
    <row r="116" spans="1:11" x14ac:dyDescent="0.25">
      <c r="K116" s="64"/>
    </row>
  </sheetData>
  <mergeCells count="9">
    <mergeCell ref="A110:K110"/>
    <mergeCell ref="A111:K111"/>
    <mergeCell ref="A5:B5"/>
    <mergeCell ref="A1:K1"/>
    <mergeCell ref="A2:K2"/>
    <mergeCell ref="A3:K3"/>
    <mergeCell ref="A4:K4"/>
    <mergeCell ref="H103:K103"/>
    <mergeCell ref="H104:K104"/>
  </mergeCells>
  <printOptions horizontalCentered="1" verticalCentered="1"/>
  <pageMargins left="0" right="0" top="3.937007874015748E-2" bottom="0.31496062992125984" header="0.31496062992125984" footer="0.86614173228346458"/>
  <pageSetup scale="45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TPEREZ</cp:lastModifiedBy>
  <cp:lastPrinted>2022-10-04T18:25:23Z</cp:lastPrinted>
  <dcterms:created xsi:type="dcterms:W3CDTF">2018-10-05T19:26:31Z</dcterms:created>
  <dcterms:modified xsi:type="dcterms:W3CDTF">2022-10-07T12:27:15Z</dcterms:modified>
</cp:coreProperties>
</file>